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697CF2-6E10-419E-92D1-2C12C8A3D1F3}" xr6:coauthVersionLast="47" xr6:coauthVersionMax="47" xr10:uidLastSave="{00000000-0000-0000-0000-000000000000}"/>
  <bookViews>
    <workbookView xWindow="-120" yWindow="-120" windowWidth="29040" windowHeight="15840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G2" i="1" s="1"/>
  <c r="G4" i="1" s="1"/>
  <c r="K13" i="1"/>
  <c r="F2" i="1" s="1"/>
  <c r="F4" i="1" s="1"/>
  <c r="J13" i="1"/>
  <c r="E2" i="1" s="1"/>
  <c r="E4" i="1" s="1"/>
  <c r="I13" i="1"/>
  <c r="D2" i="1" s="1"/>
  <c r="D4" i="1" s="1"/>
  <c r="O11" i="1"/>
  <c r="O10" i="1"/>
  <c r="O9" i="1"/>
  <c r="O8" i="1"/>
  <c r="G8" i="1"/>
  <c r="F8" i="1"/>
  <c r="E8" i="1"/>
  <c r="D8" i="1"/>
  <c r="O7" i="1"/>
  <c r="O6" i="1"/>
  <c r="O5" i="1"/>
  <c r="O4" i="1"/>
  <c r="O3" i="1"/>
  <c r="O2" i="1"/>
  <c r="O13" i="1" l="1"/>
  <c r="F5" i="1" s="1"/>
  <c r="F12" i="1" s="1"/>
  <c r="G5" i="1" l="1"/>
  <c r="G12" i="1" s="1"/>
  <c r="D5" i="1"/>
  <c r="D12" i="1" s="1"/>
  <c r="E5" i="1"/>
  <c r="E12" i="1" s="1"/>
  <c r="F6" i="1"/>
  <c r="F9" i="1" s="1"/>
  <c r="E6" i="1" l="1"/>
  <c r="E9" i="1" s="1"/>
  <c r="E21" i="1" s="1"/>
  <c r="E25" i="1" s="1"/>
  <c r="E13" i="1" s="1"/>
  <c r="E17" i="1" s="1"/>
  <c r="G6" i="1"/>
  <c r="G9" i="1" s="1"/>
  <c r="G21" i="1" s="1"/>
  <c r="G25" i="1" s="1"/>
  <c r="D6" i="1"/>
  <c r="D9" i="1" s="1"/>
  <c r="D21" i="1" s="1"/>
  <c r="D25" i="1" s="1"/>
  <c r="D13" i="1" s="1"/>
  <c r="D17" i="1" s="1"/>
  <c r="D26" i="1" s="1"/>
  <c r="D27" i="1" s="1"/>
  <c r="D29" i="1" s="1"/>
  <c r="F21" i="1"/>
  <c r="F25" i="1" s="1"/>
  <c r="F13" i="1" s="1"/>
  <c r="F17" i="1" s="1"/>
  <c r="F26" i="1" s="1"/>
  <c r="E26" i="1" l="1"/>
  <c r="E27" i="1" s="1"/>
  <c r="E29" i="1" s="1"/>
  <c r="F27" i="1"/>
  <c r="F29" i="1" s="1"/>
  <c r="G13" i="1"/>
  <c r="G17" i="1" s="1"/>
  <c r="G26" i="1" s="1"/>
  <c r="G27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1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<sst xmlns="http://schemas.openxmlformats.org/spreadsheetml/2006/main" count="80" uniqueCount="56">
  <si>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</si>
  <si>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</si>
  <si>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</si>
  <si>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</si>
  <si>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</si>
  <si>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</si>
  <si>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</si>
  <si>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</si>
  <si>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</si>
  <si>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</si>
  <si>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</si>
  <si>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</si>
  <si>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</si>
  <si>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</si>
  <si>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</si>
  <si>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</si>
  <si>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</si>
  <si>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</si>
  <si>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</si>
  <si>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</si>
  <si>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</si>
  <si>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</si>
  <si>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</si>
  <si>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</si>
  <si>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</si>
  <si>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</si>
  <si>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</si>
  <si>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</si>
  <si>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</si>
  <si>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</si>
  <si>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</si>
  <si>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</si>
  <si>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</si>
  <si>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</si>
  <si>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</si>
  <si>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Naknada za izgradnju auto puta I finansiranje reprezentativnog sporta</t>
  </si>
  <si>
    <t>Ekološka naknada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</si>
  <si>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</si>
  <si>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</si>
  <si>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</si>
  <si>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</si>
  <si>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</si>
  <si>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</si>
  <si>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</si>
  <si>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</si>
  <si>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</si>
  <si>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</si>
  <si>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</si>
  <si>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</si>
  <si>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</si>
  <si>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</si>
  <si>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</si>
  <si>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</si>
  <si>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</si>
  <si>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</si>
  <si>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Redni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</si>
</sst>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3366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212529"/>
      <name val="Arial"/>
      <family val="2"/>
    </font>
    <font>
      <sz val="11"/>
      <color rgb="FF9C57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4">
    <xf numFmtId="0" fontId="0" fillId="0" borderId="0"/>
    <xf numFmtId="0" fontId="1" fillId="0" borderId="0"/>
    <xf numFmtId="0" fontId="17" fillId="0" borderId="0"/>
    <xf numFmtId="0" fontId="24" fillId="7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4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0" fillId="2" borderId="0" xfId="1" applyFont="1" applyFill="1"/>
    <xf numFmtId="2" fontId="2" fillId="2" borderId="0" xfId="1" applyNumberFormat="1" applyFont="1" applyFill="1" applyAlignment="1">
      <alignment horizontal="right"/>
    </xf>
    <xf numFmtId="16" fontId="6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2" fillId="2" borderId="0" xfId="1" applyFont="1" applyFill="1"/>
    <xf numFmtId="2" fontId="3" fillId="2" borderId="0" xfId="1" applyNumberFormat="1" applyFont="1" applyFill="1"/>
    <xf numFmtId="2" fontId="2" fillId="2" borderId="0" xfId="1" applyNumberFormat="1" applyFont="1" applyFill="1"/>
    <xf numFmtId="164" fontId="3" fillId="2" borderId="0" xfId="1" applyNumberFormat="1" applyFont="1" applyFill="1"/>
    <xf numFmtId="0" fontId="13" fillId="6" borderId="0" xfId="1" applyFont="1" applyFill="1"/>
    <xf numFmtId="0" fontId="7" fillId="6" borderId="0" xfId="1" applyFont="1" applyFill="1" applyAlignment="1">
      <alignment horizontal="center"/>
    </xf>
    <xf numFmtId="165" fontId="7" fillId="6" borderId="0" xfId="1" applyNumberFormat="1" applyFont="1" applyFill="1"/>
    <xf numFmtId="0" fontId="6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3" fillId="2" borderId="0" xfId="1" applyNumberFormat="1" applyFont="1" applyFill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164" fontId="7" fillId="6" borderId="0" xfId="1" applyNumberFormat="1" applyFont="1" applyFill="1"/>
    <xf numFmtId="166" fontId="7" fillId="6" borderId="0" xfId="1" applyNumberFormat="1" applyFont="1" applyFill="1"/>
    <xf numFmtId="164" fontId="2" fillId="2" borderId="0" xfId="1" applyNumberFormat="1" applyFont="1" applyFill="1"/>
    <xf numFmtId="0" fontId="4" fillId="6" borderId="1" xfId="1" applyFont="1" applyFill="1" applyBorder="1" applyAlignment="1">
      <alignment horizontal="center"/>
    </xf>
    <xf numFmtId="0" fontId="4" fillId="6" borderId="2" xfId="1" applyFont="1" applyFill="1" applyBorder="1"/>
    <xf numFmtId="0" fontId="4" fillId="6" borderId="2" xfId="1" applyFont="1" applyFill="1" applyBorder="1" applyAlignment="1">
      <alignment horizontal="center"/>
    </xf>
    <xf numFmtId="2" fontId="4" fillId="6" borderId="2" xfId="1" applyNumberFormat="1" applyFont="1" applyFill="1" applyBorder="1"/>
    <xf numFmtId="2" fontId="4" fillId="6" borderId="3" xfId="1" applyNumberFormat="1" applyFont="1" applyFill="1" applyBorder="1"/>
    <xf numFmtId="2" fontId="18" fillId="0" borderId="4" xfId="2" applyNumberFormat="1" applyFont="1" applyBorder="1"/>
    <xf numFmtId="2" fontId="18" fillId="0" borderId="5" xfId="2" applyNumberFormat="1" applyFont="1" applyBorder="1"/>
    <xf numFmtId="2" fontId="18" fillId="0" borderId="6" xfId="2" applyNumberFormat="1" applyFont="1" applyBorder="1"/>
    <xf numFmtId="2" fontId="3" fillId="2" borderId="0" xfId="0" applyNumberFormat="1" applyFont="1" applyFill="1"/>
    <xf numFmtId="0" fontId="0" fillId="0" borderId="0" xfId="0" applyAlignment="1">
      <alignment horizontal="center"/>
    </xf>
    <xf numFmtId="2" fontId="21" fillId="2" borderId="0" xfId="2" applyNumberFormat="1" applyFont="1" applyFill="1"/>
    <xf numFmtId="2" fontId="22" fillId="0" borderId="0" xfId="0" applyNumberFormat="1" applyFont="1"/>
    <xf numFmtId="2" fontId="1" fillId="2" borderId="0" xfId="1" applyNumberForma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3" fillId="0" borderId="0" xfId="0" applyFont="1"/>
    <xf numFmtId="0" fontId="3" fillId="2" borderId="0" xfId="0" applyFont="1" applyFill="1" applyAlignment="1">
      <alignment wrapText="1"/>
    </xf>
    <xf numFmtId="0" fontId="25" fillId="7" borderId="0" xfId="3" applyFont="1" applyAlignment="1">
      <alignment horizontal="center" vertical="center"/>
    </xf>
  </cellXfs>
  <cellStyles count="4">
    <cellStyle name="Neutral" xfId="3" builtinId="28"/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29"/>
  <sheetViews>
    <sheetView tabSelected="1" zoomScaleNormal="100" workbookViewId="0">
      <selection activeCell="E36" sqref="E36"/>
    </sheetView>
  </sheetViews>
  <sheetFormatPr defaultRowHeight="12.75" x14ac:dyDescent="0.2"/>
  <cols>
    <col min="1" max="1" width="10.140625" bestFit="1" customWidth="1"/>
    <col min="2" max="2" width="49" customWidth="1"/>
    <col min="4" max="7" width="12.7109375" customWidth="1"/>
    <col min="9" max="10" width="14.140625" style="51" customWidth="1"/>
    <col min="11" max="12" width="13.140625" style="51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39" customHeight="1" x14ac:dyDescent="0.2">
      <c r="A1" s="59" t="s">
        <v>55</v>
      </c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7" t="s">
        <v>5</v>
      </c>
      <c r="N1" s="8" t="s">
        <v>10</v>
      </c>
      <c r="O1" s="8" t="s">
        <v>11</v>
      </c>
    </row>
    <row r="2" spans="1:16" ht="15" x14ac:dyDescent="0.25">
      <c r="A2" s="9">
        <v>1</v>
      </c>
      <c r="B2" s="10" t="s">
        <v>12</v>
      </c>
      <c r="C2" s="9" t="s">
        <v>13</v>
      </c>
      <c r="D2" s="11">
        <f>I13</f>
        <v>701.02499999999998</v>
      </c>
      <c r="E2" s="11">
        <f>J13</f>
        <v>701.02499999999998</v>
      </c>
      <c r="F2" s="11">
        <f>K13</f>
        <v>678.25</v>
      </c>
      <c r="G2" s="11">
        <f>L13</f>
        <v>662.2</v>
      </c>
      <c r="H2" s="56">
        <v>45628</v>
      </c>
      <c r="I2" s="52">
        <v>682.25</v>
      </c>
      <c r="J2" s="52">
        <v>682.25</v>
      </c>
      <c r="K2" s="52">
        <v>678.5</v>
      </c>
      <c r="L2" s="52">
        <v>659.25</v>
      </c>
      <c r="M2" s="56">
        <v>45628</v>
      </c>
      <c r="N2" s="57">
        <v>1.0507</v>
      </c>
      <c r="O2" s="13">
        <f>1/N2</f>
        <v>0.95174645474445607</v>
      </c>
    </row>
    <row r="3" spans="1:16" ht="15" x14ac:dyDescent="0.25">
      <c r="A3" s="14">
        <v>2</v>
      </c>
      <c r="B3" s="15" t="s">
        <v>14</v>
      </c>
      <c r="C3" s="14" t="s">
        <v>13</v>
      </c>
      <c r="D3" s="16">
        <v>50</v>
      </c>
      <c r="E3" s="16">
        <v>5</v>
      </c>
      <c r="F3" s="16">
        <v>7.5</v>
      </c>
      <c r="G3" s="16">
        <v>4.5</v>
      </c>
      <c r="H3" s="56">
        <v>45629</v>
      </c>
      <c r="I3" s="52">
        <v>697</v>
      </c>
      <c r="J3" s="52">
        <v>697</v>
      </c>
      <c r="K3" s="52">
        <v>686.5</v>
      </c>
      <c r="L3" s="52">
        <v>671.75</v>
      </c>
      <c r="M3" s="56">
        <v>45629</v>
      </c>
      <c r="N3" s="57">
        <v>1.0511999999999999</v>
      </c>
      <c r="O3" s="13">
        <f t="shared" ref="O3:O11" si="0">1/N3</f>
        <v>0.95129375951293771</v>
      </c>
    </row>
    <row r="4" spans="1:16" ht="15" x14ac:dyDescent="0.25">
      <c r="A4" s="9" t="s">
        <v>15</v>
      </c>
      <c r="B4" s="15" t="s">
        <v>16</v>
      </c>
      <c r="C4" s="14" t="s">
        <v>13</v>
      </c>
      <c r="D4" s="17">
        <f>SUM(D2:D3)</f>
        <v>751.02499999999998</v>
      </c>
      <c r="E4" s="17">
        <f>SUM(E2:E3)</f>
        <v>706.02499999999998</v>
      </c>
      <c r="F4" s="17">
        <f>SUM(F2:F3)</f>
        <v>685.75</v>
      </c>
      <c r="G4" s="17">
        <f>SUM(G2:G3)</f>
        <v>666.7</v>
      </c>
      <c r="H4" s="56">
        <v>45630</v>
      </c>
      <c r="I4" s="55">
        <v>697.25</v>
      </c>
      <c r="J4" s="53">
        <v>697.25</v>
      </c>
      <c r="K4" s="55">
        <v>678.25</v>
      </c>
      <c r="L4" s="55">
        <v>662.75</v>
      </c>
      <c r="M4" s="56">
        <v>45630</v>
      </c>
      <c r="N4" s="57">
        <v>1.0491999999999999</v>
      </c>
      <c r="O4" s="13">
        <f t="shared" si="0"/>
        <v>0.95310712924132679</v>
      </c>
    </row>
    <row r="5" spans="1:16" ht="15" x14ac:dyDescent="0.25">
      <c r="A5" s="9" t="s">
        <v>17</v>
      </c>
      <c r="B5" s="15" t="s">
        <v>18</v>
      </c>
      <c r="C5" s="14" t="s">
        <v>19</v>
      </c>
      <c r="D5" s="18">
        <f>O13</f>
        <v>0.95020000000000004</v>
      </c>
      <c r="E5" s="18">
        <f>O13</f>
        <v>0.95020000000000004</v>
      </c>
      <c r="F5" s="18">
        <f>O13</f>
        <v>0.95020000000000004</v>
      </c>
      <c r="G5" s="18">
        <f>O13</f>
        <v>0.95020000000000004</v>
      </c>
      <c r="H5" s="12">
        <v>45631</v>
      </c>
      <c r="I5">
        <v>689.25</v>
      </c>
      <c r="J5">
        <v>689.25</v>
      </c>
      <c r="K5">
        <v>669.75</v>
      </c>
      <c r="L5">
        <v>651.5</v>
      </c>
      <c r="M5" s="12">
        <v>45631</v>
      </c>
      <c r="N5" s="57">
        <v>1.054</v>
      </c>
      <c r="O5" s="13">
        <f t="shared" si="0"/>
        <v>0.94876660341555974</v>
      </c>
    </row>
    <row r="6" spans="1:16" ht="15" x14ac:dyDescent="0.25">
      <c r="A6" s="14">
        <v>3</v>
      </c>
      <c r="B6" s="15" t="s">
        <v>20</v>
      </c>
      <c r="C6" s="14" t="s">
        <v>21</v>
      </c>
      <c r="D6" s="16">
        <f>ROUND(D4*D5,2)</f>
        <v>713.62</v>
      </c>
      <c r="E6" s="16">
        <f>ROUND(E4*E5,2)</f>
        <v>670.86</v>
      </c>
      <c r="F6" s="16">
        <f>ROUND(F4*F5,2)</f>
        <v>651.6</v>
      </c>
      <c r="G6" s="16">
        <f>ROUND(G4*G5,2)</f>
        <v>633.5</v>
      </c>
      <c r="H6" s="12">
        <v>45632</v>
      </c>
      <c r="I6" s="55">
        <v>685.25</v>
      </c>
      <c r="J6" s="55">
        <v>685.25</v>
      </c>
      <c r="K6" s="55">
        <v>657.5</v>
      </c>
      <c r="L6" s="55">
        <v>641.75</v>
      </c>
      <c r="M6" s="12">
        <v>45632</v>
      </c>
      <c r="N6" s="57">
        <v>1.0581</v>
      </c>
      <c r="O6" s="13">
        <f t="shared" si="0"/>
        <v>0.9450902561194594</v>
      </c>
    </row>
    <row r="7" spans="1:16" ht="15" x14ac:dyDescent="0.25">
      <c r="A7" s="14" t="s">
        <v>22</v>
      </c>
      <c r="B7" s="15" t="s">
        <v>23</v>
      </c>
      <c r="C7" s="14" t="s">
        <v>24</v>
      </c>
      <c r="D7" s="18">
        <v>0.77200000000000002</v>
      </c>
      <c r="E7" s="18">
        <v>0.77200000000000002</v>
      </c>
      <c r="F7" s="18">
        <v>0.85</v>
      </c>
      <c r="G7" s="18">
        <v>0.85</v>
      </c>
      <c r="H7" s="12">
        <v>45635</v>
      </c>
      <c r="I7" s="54">
        <v>702.5</v>
      </c>
      <c r="J7" s="55">
        <v>702.5</v>
      </c>
      <c r="K7" s="55">
        <v>671.25</v>
      </c>
      <c r="L7" s="55">
        <v>656</v>
      </c>
      <c r="M7" s="12">
        <v>45635</v>
      </c>
      <c r="N7" s="57">
        <v>1.0568</v>
      </c>
      <c r="O7" s="13">
        <f t="shared" si="0"/>
        <v>0.94625283875851629</v>
      </c>
      <c r="P7" s="13"/>
    </row>
    <row r="8" spans="1:16" ht="15" x14ac:dyDescent="0.25">
      <c r="A8" s="9" t="s">
        <v>25</v>
      </c>
      <c r="B8" s="15" t="s">
        <v>26</v>
      </c>
      <c r="C8" s="14" t="s">
        <v>27</v>
      </c>
      <c r="D8" s="18">
        <f>D7/1000</f>
        <v>7.7200000000000001E-4</v>
      </c>
      <c r="E8" s="18">
        <f>E7/1000</f>
        <v>7.7200000000000001E-4</v>
      </c>
      <c r="F8" s="18">
        <f>F7/1000</f>
        <v>8.4999999999999995E-4</v>
      </c>
      <c r="G8" s="18">
        <f>G7/1000</f>
        <v>8.4999999999999995E-4</v>
      </c>
      <c r="H8" s="12">
        <v>45636</v>
      </c>
      <c r="I8" s="55">
        <v>710.5</v>
      </c>
      <c r="J8" s="55">
        <v>710.5</v>
      </c>
      <c r="K8" s="55">
        <v>674.25</v>
      </c>
      <c r="L8" s="55">
        <v>660</v>
      </c>
      <c r="M8" s="12">
        <v>45636</v>
      </c>
      <c r="N8" s="57">
        <v>1.0527</v>
      </c>
      <c r="O8" s="13">
        <f t="shared" si="0"/>
        <v>0.94993825401348919</v>
      </c>
    </row>
    <row r="9" spans="1:16" ht="15" x14ac:dyDescent="0.25">
      <c r="A9" s="9">
        <v>4</v>
      </c>
      <c r="B9" s="19" t="s">
        <v>28</v>
      </c>
      <c r="C9" s="20" t="s">
        <v>29</v>
      </c>
      <c r="D9" s="21">
        <f>ROUND(D6*D8,3)</f>
        <v>0.55100000000000005</v>
      </c>
      <c r="E9" s="21">
        <f>ROUND(E6*E8,3)</f>
        <v>0.51800000000000002</v>
      </c>
      <c r="F9" s="21">
        <f>ROUND(F6*F8,3)</f>
        <v>0.55400000000000005</v>
      </c>
      <c r="G9" s="21">
        <f>ROUND(G6*G8,3)</f>
        <v>0.53800000000000003</v>
      </c>
      <c r="H9" s="12">
        <v>45637</v>
      </c>
      <c r="I9" s="55">
        <v>714.75</v>
      </c>
      <c r="J9" s="55">
        <v>714.75</v>
      </c>
      <c r="K9" s="55">
        <v>685.25</v>
      </c>
      <c r="L9" s="55">
        <v>668.75</v>
      </c>
      <c r="M9" s="12">
        <v>45637</v>
      </c>
      <c r="N9" s="57">
        <v>1.0507</v>
      </c>
      <c r="O9" s="13">
        <f t="shared" si="0"/>
        <v>0.95174645474445607</v>
      </c>
    </row>
    <row r="10" spans="1:16" ht="15" x14ac:dyDescent="0.25">
      <c r="A10" s="14">
        <v>5</v>
      </c>
      <c r="B10" s="15" t="s">
        <v>30</v>
      </c>
      <c r="C10" s="14" t="s">
        <v>29</v>
      </c>
      <c r="D10" s="18">
        <v>0</v>
      </c>
      <c r="E10" s="18">
        <v>0</v>
      </c>
      <c r="F10" s="18">
        <v>0</v>
      </c>
      <c r="G10" s="18">
        <v>0</v>
      </c>
      <c r="H10" s="12">
        <v>45638</v>
      </c>
      <c r="I10" s="55">
        <v>708.5</v>
      </c>
      <c r="J10" s="55">
        <v>708.5</v>
      </c>
      <c r="K10" s="55">
        <v>679.25</v>
      </c>
      <c r="L10" s="55">
        <v>665</v>
      </c>
      <c r="M10" s="12">
        <v>45638</v>
      </c>
      <c r="N10" s="57">
        <v>1.0490999999999999</v>
      </c>
      <c r="O10" s="13">
        <f t="shared" si="0"/>
        <v>0.95319797922028415</v>
      </c>
    </row>
    <row r="11" spans="1:16" ht="15" x14ac:dyDescent="0.25">
      <c r="A11" s="14">
        <v>6</v>
      </c>
      <c r="B11" s="15" t="s">
        <v>31</v>
      </c>
      <c r="C11" s="14" t="s">
        <v>29</v>
      </c>
      <c r="D11" s="18">
        <v>0</v>
      </c>
      <c r="E11" s="18">
        <v>0</v>
      </c>
      <c r="F11" s="18">
        <v>0</v>
      </c>
      <c r="G11" s="18">
        <v>0</v>
      </c>
      <c r="H11" s="12">
        <v>45639</v>
      </c>
      <c r="I11" s="55">
        <v>723</v>
      </c>
      <c r="J11" s="55">
        <v>723</v>
      </c>
      <c r="K11" s="55">
        <v>702</v>
      </c>
      <c r="L11" s="55">
        <v>685.25</v>
      </c>
      <c r="M11" s="12">
        <v>45639</v>
      </c>
      <c r="N11" s="57">
        <v>1.0518000000000001</v>
      </c>
      <c r="O11" s="13">
        <f t="shared" si="0"/>
        <v>0.95075109336375729</v>
      </c>
    </row>
    <row r="12" spans="1:16" ht="15" x14ac:dyDescent="0.25">
      <c r="A12" s="14">
        <v>7</v>
      </c>
      <c r="B12" s="15" t="s">
        <v>32</v>
      </c>
      <c r="C12" s="14" t="s">
        <v>29</v>
      </c>
      <c r="D12" s="18">
        <f>ROUND(1.3*D5*D8,4)</f>
        <v>1E-3</v>
      </c>
      <c r="E12" s="18">
        <f>ROUND(1.3*E5*E8,4)</f>
        <v>1E-3</v>
      </c>
      <c r="F12" s="18">
        <f>ROUND(1.3*F5*F8,4)</f>
        <v>1E-3</v>
      </c>
      <c r="G12" s="18">
        <f>ROUND(1.3*G5*G8,4)</f>
        <v>1E-3</v>
      </c>
      <c r="H12" s="12"/>
      <c r="I12" s="23"/>
      <c r="J12" s="22"/>
      <c r="K12" s="24"/>
      <c r="L12" s="24"/>
      <c r="M12" s="12"/>
      <c r="N12" s="26"/>
      <c r="O12" s="13"/>
    </row>
    <row r="13" spans="1:16" ht="15" x14ac:dyDescent="0.25">
      <c r="A13" s="14">
        <v>8</v>
      </c>
      <c r="B13" s="15" t="s">
        <v>33</v>
      </c>
      <c r="C13" s="14" t="s">
        <v>29</v>
      </c>
      <c r="D13" s="27">
        <f>ROUND((D9+D10+D11+D12+D14+D25)*0.21,3)</f>
        <v>0.25600000000000001</v>
      </c>
      <c r="E13" s="27">
        <f>ROUND((E9+E10+E11+E12+E14+E25)*0.21,3)</f>
        <v>0.249</v>
      </c>
      <c r="F13" s="27">
        <f>ROUND((F9+F10+F11+F12+F14+F25)*0.21,3)</f>
        <v>0.23400000000000001</v>
      </c>
      <c r="G13" s="27">
        <f>ROUND((G9+G10+G11+G12+G14+G25)*0.21,3)</f>
        <v>0.22800000000000001</v>
      </c>
      <c r="H13" s="28"/>
      <c r="I13" s="29">
        <f>AVERAGE(I2:I11)</f>
        <v>701.02499999999998</v>
      </c>
      <c r="J13" s="29">
        <f>AVERAGE(J2:J11)</f>
        <v>701.02499999999998</v>
      </c>
      <c r="K13" s="29">
        <f>AVERAGE(K2:K11)</f>
        <v>678.25</v>
      </c>
      <c r="L13" s="29">
        <f>AVERAGE(L2:L11)</f>
        <v>662.2</v>
      </c>
      <c r="M13" s="30"/>
      <c r="N13" s="30"/>
      <c r="O13" s="31">
        <f>ROUND(AVERAGE(O1:O11),4)</f>
        <v>0.95020000000000004</v>
      </c>
    </row>
    <row r="14" spans="1:16" ht="15" x14ac:dyDescent="0.25">
      <c r="A14" s="14">
        <v>9</v>
      </c>
      <c r="B14" s="15" t="s">
        <v>34</v>
      </c>
      <c r="C14" s="14" t="s">
        <v>29</v>
      </c>
      <c r="D14" s="27">
        <v>0.54900000000000004</v>
      </c>
      <c r="E14" s="27">
        <v>0.54900000000000004</v>
      </c>
      <c r="F14" s="27">
        <v>0.44</v>
      </c>
      <c r="G14" s="27">
        <v>0.43999999999999995</v>
      </c>
      <c r="H14" s="22"/>
      <c r="I14" s="22"/>
      <c r="J14" s="22"/>
      <c r="K14" s="22"/>
      <c r="L14" s="22"/>
      <c r="M14" s="32"/>
      <c r="N14" s="33"/>
      <c r="O14" s="34"/>
    </row>
    <row r="15" spans="1:16" ht="15" x14ac:dyDescent="0.25">
      <c r="A15" s="14">
        <v>10</v>
      </c>
      <c r="B15" s="15" t="s">
        <v>35</v>
      </c>
      <c r="C15" s="14" t="s">
        <v>29</v>
      </c>
      <c r="D15" s="27">
        <v>0</v>
      </c>
      <c r="E15" s="27">
        <v>0</v>
      </c>
      <c r="F15" s="27">
        <v>0</v>
      </c>
      <c r="G15" s="27">
        <v>0</v>
      </c>
      <c r="H15" s="35"/>
      <c r="I15" s="36"/>
      <c r="J15" s="36"/>
      <c r="K15" s="36"/>
      <c r="L15" s="36"/>
      <c r="M15" s="25"/>
      <c r="N15" s="25"/>
      <c r="O15" s="34"/>
    </row>
    <row r="16" spans="1:16" x14ac:dyDescent="0.2">
      <c r="A16" s="14">
        <v>11</v>
      </c>
      <c r="B16" s="15" t="s">
        <v>36</v>
      </c>
      <c r="C16" s="14" t="s">
        <v>29</v>
      </c>
      <c r="D16" s="27">
        <v>0</v>
      </c>
      <c r="E16" s="27">
        <v>0</v>
      </c>
      <c r="F16" s="27">
        <v>0</v>
      </c>
      <c r="G16" s="27">
        <v>0</v>
      </c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37" t="s">
        <v>37</v>
      </c>
      <c r="B17" s="19" t="s">
        <v>38</v>
      </c>
      <c r="C17" s="38" t="s">
        <v>29</v>
      </c>
      <c r="D17" s="39">
        <f>SUM(D10:D16)</f>
        <v>0.80600000000000005</v>
      </c>
      <c r="E17" s="39">
        <f>SUM(E10:E16)</f>
        <v>0.79900000000000004</v>
      </c>
      <c r="F17" s="40">
        <f>SUM(F10:F16)</f>
        <v>0.67500000000000004</v>
      </c>
      <c r="G17" s="39">
        <f>SUM(G10:G16)</f>
        <v>0.66899999999999993</v>
      </c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4">
        <v>12</v>
      </c>
      <c r="B18" s="15" t="s">
        <v>39</v>
      </c>
      <c r="C18" s="14" t="s">
        <v>29</v>
      </c>
      <c r="D18" s="18">
        <v>1.1000000000000001E-3</v>
      </c>
      <c r="E18" s="18">
        <v>1.1000000000000001E-3</v>
      </c>
      <c r="F18" s="18">
        <v>1.1000000000000001E-3</v>
      </c>
      <c r="G18" s="18">
        <v>1.1000000000000001E-3</v>
      </c>
      <c r="H18" s="1"/>
      <c r="I18" s="1"/>
      <c r="J18" s="1" t="s">
        <v>40</v>
      </c>
      <c r="K18" s="1"/>
      <c r="L18" s="1"/>
      <c r="M18" s="1"/>
      <c r="N18" s="1"/>
      <c r="O18" s="1"/>
    </row>
    <row r="19" spans="1:15" x14ac:dyDescent="0.2">
      <c r="A19" s="14">
        <v>13</v>
      </c>
      <c r="B19" s="15" t="s">
        <v>41</v>
      </c>
      <c r="C19" s="14" t="s">
        <v>29</v>
      </c>
      <c r="D19" s="18">
        <v>1.4E-3</v>
      </c>
      <c r="E19" s="18">
        <v>1.4E-3</v>
      </c>
      <c r="F19" s="18">
        <v>1.5E-3</v>
      </c>
      <c r="G19" s="18">
        <v>1.5E-3</v>
      </c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4">
        <v>14</v>
      </c>
      <c r="B20" s="15" t="s">
        <v>42</v>
      </c>
      <c r="C20" s="14" t="s">
        <v>29</v>
      </c>
      <c r="D20" s="18">
        <v>2.9999999999999997E-4</v>
      </c>
      <c r="E20" s="18">
        <v>2.9999999999999997E-4</v>
      </c>
      <c r="F20" s="18">
        <v>2.9999999999999997E-4</v>
      </c>
      <c r="G20" s="18">
        <v>2.9999999999999997E-4</v>
      </c>
      <c r="H20" s="1"/>
      <c r="I20" s="1"/>
      <c r="J20" s="1"/>
      <c r="K20" s="1"/>
      <c r="L20" s="1"/>
      <c r="M20" s="1"/>
      <c r="N20" s="1" t="s">
        <v>40</v>
      </c>
      <c r="O20" s="1"/>
    </row>
    <row r="21" spans="1:15" x14ac:dyDescent="0.2">
      <c r="A21" s="14">
        <v>15</v>
      </c>
      <c r="B21" s="15" t="s">
        <v>43</v>
      </c>
      <c r="C21" s="14" t="s">
        <v>29</v>
      </c>
      <c r="D21" s="18">
        <f>ROUND(D9*0.01,4)</f>
        <v>5.4999999999999997E-3</v>
      </c>
      <c r="E21" s="18">
        <f>ROUND(E9*0.01,4)</f>
        <v>5.1999999999999998E-3</v>
      </c>
      <c r="F21" s="18">
        <f>ROUND(F9*0.01,4)</f>
        <v>5.4999999999999997E-3</v>
      </c>
      <c r="G21" s="18">
        <f>ROUND(G9*0.01,4)</f>
        <v>5.4000000000000003E-3</v>
      </c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4">
        <v>16</v>
      </c>
      <c r="B22" s="15" t="s">
        <v>44</v>
      </c>
      <c r="C22" s="14" t="s">
        <v>29</v>
      </c>
      <c r="D22" s="18">
        <v>2.1000000000000001E-2</v>
      </c>
      <c r="E22" s="18">
        <v>2.1000000000000001E-2</v>
      </c>
      <c r="F22" s="18">
        <v>2.1000000000000001E-2</v>
      </c>
      <c r="G22" s="18">
        <v>2.1000000000000001E-2</v>
      </c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4">
        <v>17</v>
      </c>
      <c r="B23" s="15" t="s">
        <v>45</v>
      </c>
      <c r="C23" s="14" t="s">
        <v>29</v>
      </c>
      <c r="D23" s="18">
        <v>2.4E-2</v>
      </c>
      <c r="E23" s="18">
        <v>2.4E-2</v>
      </c>
      <c r="F23" s="18">
        <v>2.4E-2</v>
      </c>
      <c r="G23" s="23" t="s">
        <v>46</v>
      </c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4">
        <v>18</v>
      </c>
      <c r="B24" s="15" t="s">
        <v>47</v>
      </c>
      <c r="C24" s="14" t="s">
        <v>29</v>
      </c>
      <c r="D24" s="18">
        <v>6.3E-2</v>
      </c>
      <c r="E24" s="18">
        <v>6.3E-2</v>
      </c>
      <c r="F24" s="18">
        <v>6.4000000000000001E-2</v>
      </c>
      <c r="G24" s="18">
        <v>7.5999999999999998E-2</v>
      </c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37" t="s">
        <v>48</v>
      </c>
      <c r="B25" s="19" t="s">
        <v>49</v>
      </c>
      <c r="C25" s="38" t="s">
        <v>29</v>
      </c>
      <c r="D25" s="39">
        <f>SUM(D18:D24)</f>
        <v>0.1163</v>
      </c>
      <c r="E25" s="39">
        <f>SUM(E18:E24)</f>
        <v>0.11600000000000001</v>
      </c>
      <c r="F25" s="39">
        <f>SUM(F18:F24)</f>
        <v>0.1174</v>
      </c>
      <c r="G25" s="39">
        <f>SUM(G18:G24)</f>
        <v>0.1053</v>
      </c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4">
        <v>19</v>
      </c>
      <c r="B26" s="15" t="s">
        <v>50</v>
      </c>
      <c r="C26" s="14" t="s">
        <v>29</v>
      </c>
      <c r="D26" s="41">
        <f>SUM(D9+D17+D25)</f>
        <v>1.4733000000000003</v>
      </c>
      <c r="E26" s="41">
        <f>SUM(E9+E17+E25)</f>
        <v>1.4330000000000003</v>
      </c>
      <c r="F26" s="41">
        <f>SUM(F9+F17+F25)</f>
        <v>1.3464</v>
      </c>
      <c r="G26" s="41">
        <f>SUM(G9+G17+G25)</f>
        <v>1.3122999999999998</v>
      </c>
      <c r="H26" s="1"/>
      <c r="I26" s="1"/>
      <c r="J26" s="1"/>
      <c r="K26" s="1"/>
      <c r="L26" s="1"/>
      <c r="M26" s="1"/>
      <c r="N26" s="1"/>
      <c r="O26" s="1"/>
    </row>
    <row r="27" spans="1:15" ht="13.9" customHeight="1" x14ac:dyDescent="0.2">
      <c r="A27" s="42" t="s">
        <v>51</v>
      </c>
      <c r="B27" s="43" t="s">
        <v>52</v>
      </c>
      <c r="C27" s="44" t="s">
        <v>29</v>
      </c>
      <c r="D27" s="45">
        <f>ROUND(D26,2)</f>
        <v>1.47</v>
      </c>
      <c r="E27" s="45">
        <f>ROUND(E26,2)</f>
        <v>1.43</v>
      </c>
      <c r="F27" s="45">
        <f>ROUND(F26,2)</f>
        <v>1.35</v>
      </c>
      <c r="G27" s="46">
        <f>ROUND(G26,2)</f>
        <v>1.31</v>
      </c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25">
      <c r="A28" s="58" t="s">
        <v>53</v>
      </c>
      <c r="B28" s="58"/>
      <c r="C28" s="14" t="s">
        <v>29</v>
      </c>
      <c r="D28" s="47">
        <v>1.48</v>
      </c>
      <c r="E28" s="48">
        <v>1.44</v>
      </c>
      <c r="F28" s="48">
        <v>1.37</v>
      </c>
      <c r="G28" s="49">
        <v>1.33</v>
      </c>
      <c r="H28" s="1"/>
      <c r="I28" s="1"/>
      <c r="J28" s="1"/>
      <c r="K28" s="1"/>
      <c r="L28" s="1"/>
      <c r="M28" s="1"/>
      <c r="N28" s="1"/>
      <c r="O28" s="1"/>
    </row>
    <row r="29" spans="1:15" ht="13.9" customHeight="1" x14ac:dyDescent="0.2">
      <c r="A29" s="58" t="s">
        <v>54</v>
      </c>
      <c r="B29" s="58"/>
      <c r="C29" s="14" t="s">
        <v>29</v>
      </c>
      <c r="D29" s="50">
        <f>D27-D28</f>
        <v>-1.0000000000000009E-2</v>
      </c>
      <c r="E29" s="50">
        <f>E27-E28</f>
        <v>-1.0000000000000009E-2</v>
      </c>
      <c r="F29" s="50">
        <f>F27-F28</f>
        <v>-2.0000000000000018E-2</v>
      </c>
      <c r="G29" s="50">
        <f>G27-G28</f>
        <v>-2.0000000000000018E-2</v>
      </c>
      <c r="H29" s="1"/>
      <c r="I29" s="1"/>
      <c r="J29" s="1"/>
      <c r="K29" s="1"/>
      <c r="L29" s="1"/>
      <c r="M29" s="1"/>
      <c r="N29" s="1"/>
      <c r="O29" s="1"/>
    </row>
  </sheetData>
  <mergeCells count="2">
    <mergeCell ref="A28:B28"/>
    <mergeCell ref="A29:B29"/>
  </mergeCells>
  <conditionalFormatting sqref="D29:G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Nikola Kovačević</cp:lastModifiedBy>
  <dcterms:created xsi:type="dcterms:W3CDTF">2024-09-23T06:54:56Z</dcterms:created>
  <dcterms:modified xsi:type="dcterms:W3CDTF">2024-12-18T09:19:42Z</dcterms:modified>
</cp:coreProperties>
</file>