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ftagas.mrng\Desktop\Obračun cijena goriva 2026\"/>
    </mc:Choice>
  </mc:AlternateContent>
  <xr:revisionPtr revIDLastSave="0" documentId="13_ncr:1_{E0E2A2EA-FEE7-4EA8-9E66-7E5B827BABE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O7" i="1"/>
  <c r="O8" i="1"/>
  <c r="O9" i="1"/>
  <c r="O10" i="1"/>
  <c r="O11" i="1"/>
  <c r="O12" i="1"/>
  <c r="O13" i="1"/>
  <c r="O4" i="1"/>
  <c r="L15" i="1" l="1"/>
  <c r="K15" i="1"/>
  <c r="J15" i="1"/>
  <c r="I15" i="1"/>
  <c r="O15" i="1" l="1"/>
  <c r="G4" i="1"/>
  <c r="G6" i="1" s="1"/>
  <c r="F4" i="1"/>
  <c r="F6" i="1" s="1"/>
  <c r="E4" i="1"/>
  <c r="E6" i="1" s="1"/>
  <c r="D4" i="1"/>
  <c r="D6" i="1" s="1"/>
  <c r="G10" i="1"/>
  <c r="F10" i="1"/>
  <c r="E10" i="1"/>
  <c r="D10" i="1"/>
  <c r="F7" i="1" l="1"/>
  <c r="F14" i="1" s="1"/>
  <c r="G7" i="1" l="1"/>
  <c r="G14" i="1" s="1"/>
  <c r="D7" i="1"/>
  <c r="D14" i="1" s="1"/>
  <c r="E7" i="1"/>
  <c r="E14" i="1" s="1"/>
  <c r="F8" i="1"/>
  <c r="F11" i="1" s="1"/>
  <c r="F19" i="1" s="1"/>
  <c r="E8" i="1" l="1"/>
  <c r="E11" i="1" s="1"/>
  <c r="E19" i="1" s="1"/>
  <c r="G8" i="1"/>
  <c r="G11" i="1" s="1"/>
  <c r="D8" i="1"/>
  <c r="D11" i="1" s="1"/>
  <c r="D19" i="1" s="1"/>
  <c r="F22" i="1"/>
  <c r="F26" i="1" s="1"/>
  <c r="F15" i="1" s="1"/>
  <c r="G22" i="1" l="1"/>
  <c r="G19" i="1"/>
  <c r="E22" i="1"/>
  <c r="E26" i="1" s="1"/>
  <c r="E15" i="1" s="1"/>
  <c r="F18" i="1"/>
  <c r="F27" i="1" s="1"/>
  <c r="D22" i="1"/>
  <c r="D26" i="1" s="1"/>
  <c r="D15" i="1" s="1"/>
  <c r="F28" i="1" l="1"/>
  <c r="F30" i="1" s="1"/>
  <c r="G26" i="1"/>
  <c r="G15" i="1" s="1"/>
  <c r="G18" i="1" s="1"/>
  <c r="G27" i="1" s="1"/>
  <c r="E18" i="1"/>
  <c r="E27" i="1" s="1"/>
  <c r="D18" i="1"/>
  <c r="D27" i="1" s="1"/>
  <c r="G28" i="1" l="1"/>
  <c r="G30" i="1" s="1"/>
  <c r="E28" i="1"/>
  <c r="E30" i="1" s="1"/>
  <c r="D28" i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Zorana Sekulic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Zorana Sekulic:</t>
        </r>
        <r>
          <rPr>
            <sz val="9"/>
            <color indexed="81"/>
            <rFont val="Tahoma"/>
            <family val="2"/>
          </rPr>
          <t xml:space="preserve">
Lož ulje ekstra lako</t>
        </r>
      </text>
    </comment>
  </commentList>
</comments>
</file>

<file path=xl/sharedStrings.xml><?xml version="1.0" encoding="utf-8"?>
<sst xmlns="http://schemas.openxmlformats.org/spreadsheetml/2006/main" count="78" uniqueCount="55">
  <si>
    <t>Obračunski elementi</t>
  </si>
  <si>
    <t>EUROSUPER 98</t>
  </si>
  <si>
    <t>EUROSUPER 95</t>
  </si>
  <si>
    <t>EURODIESEL</t>
  </si>
  <si>
    <t>LOŽ ULJE</t>
  </si>
  <si>
    <t>datum</t>
  </si>
  <si>
    <t>EUROSUPER 98 (Prem Unl 10ppm)</t>
  </si>
  <si>
    <t>EUROSUPER 95 (Prem Unl 10ppm)</t>
  </si>
  <si>
    <t>EURODIESEL (10 ppm ULSD)</t>
  </si>
  <si>
    <t xml:space="preserve">LOŽ ULJE (Gasoil 0,1%) </t>
  </si>
  <si>
    <t>USD kurs</t>
  </si>
  <si>
    <t>pr.kurs</t>
  </si>
  <si>
    <t>Platt's European Marketscan</t>
  </si>
  <si>
    <t>USD / t</t>
  </si>
  <si>
    <t>Premija</t>
  </si>
  <si>
    <t>X1</t>
  </si>
  <si>
    <t>Prosjek srednjih cijena naftnih derivata sa premijom (1+2)</t>
  </si>
  <si>
    <t>X2</t>
  </si>
  <si>
    <t>Prosjek prodajnih deviznih kurseva</t>
  </si>
  <si>
    <t>EUR / USD</t>
  </si>
  <si>
    <t>Uvozna cijena po toni  (X1 x X2)</t>
  </si>
  <si>
    <t>EUR / t</t>
  </si>
  <si>
    <t>rd</t>
  </si>
  <si>
    <t>Gustina konverzije naftnih derivata</t>
  </si>
  <si>
    <t>kg / l</t>
  </si>
  <si>
    <t>D</t>
  </si>
  <si>
    <t>Gustina konverzije tona u litre  (rd/1000)</t>
  </si>
  <si>
    <t>t / l</t>
  </si>
  <si>
    <t>Uvozna cijena po litru  (X1 x X2 x D)</t>
  </si>
  <si>
    <t>EUR / l</t>
  </si>
  <si>
    <t xml:space="preserve">Carina  </t>
  </si>
  <si>
    <t>Težinska taksa  (1,00 €/t x X2 x D)</t>
  </si>
  <si>
    <t>Lučka taksa  (1,30 USD/t x X2 x D)</t>
  </si>
  <si>
    <t>PDV  (21 % na  4+5+6+7+9+X4)</t>
  </si>
  <si>
    <t xml:space="preserve">Akciza </t>
  </si>
  <si>
    <t>X3</t>
  </si>
  <si>
    <t>Takse, porezi i naknade  (5 ÷ 11)</t>
  </si>
  <si>
    <t>Gubici</t>
  </si>
  <si>
    <t xml:space="preserve"> </t>
  </si>
  <si>
    <t>Prekrcaj</t>
  </si>
  <si>
    <t>Kontrola i špedicija</t>
  </si>
  <si>
    <t>Provizija banke  ( 1% na 4)</t>
  </si>
  <si>
    <t xml:space="preserve">Troškovi distribucije </t>
  </si>
  <si>
    <t>Troškovi maloprodaje</t>
  </si>
  <si>
    <t xml:space="preserve">   -</t>
  </si>
  <si>
    <t>Bruto marža</t>
  </si>
  <si>
    <t>X4</t>
  </si>
  <si>
    <t>Gubici, troškovi i bruto marža  (12 ÷ 18)</t>
  </si>
  <si>
    <t>Maksimalna maloprodajna cijena  (4+X3+X4)</t>
  </si>
  <si>
    <t>MP</t>
  </si>
  <si>
    <t>Zaokružena maksimalna maloprodajna cijena</t>
  </si>
  <si>
    <t>Trenutna MP cijena</t>
  </si>
  <si>
    <t>Razlika</t>
  </si>
  <si>
    <t>Naknada za obavezne rezerve naftnih derivata</t>
  </si>
  <si>
    <t>OBRAČUN MALOPRODAJNIH CIJENA NAFTNIH DERIVATA 26.01.2026 -09.02.2026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</si>
</sst>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theme="7" tint="-0.499984740745262"/>
      <name val="Arial"/>
      <family val="2"/>
    </font>
    <font>
      <sz val="10"/>
      <color theme="7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10"/>
      <color theme="9" tint="-0.499984740745262"/>
      <name val="Arial"/>
      <family val="2"/>
    </font>
    <font>
      <b/>
      <sz val="9"/>
      <color theme="9" tint="-0.499984740745262"/>
      <name val="Arial"/>
      <family val="2"/>
    </font>
    <font>
      <b/>
      <sz val="9"/>
      <name val="Arial"/>
      <family val="2"/>
    </font>
    <font>
      <sz val="10"/>
      <color theme="9" tint="-0.499984740745262"/>
      <name val="Arial"/>
      <family val="2"/>
    </font>
    <font>
      <sz val="9"/>
      <name val="Arial"/>
      <family val="2"/>
    </font>
    <font>
      <b/>
      <sz val="9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sz val="11"/>
      <color theme="9" tint="-0.499984740745262"/>
      <name val="Calibri"/>
      <family val="2"/>
      <scheme val="minor"/>
    </font>
    <font>
      <sz val="10"/>
      <name val="Arial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212529"/>
      <name val="Arial"/>
      <family val="2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/>
      <right style="thin">
        <color rgb="FF366092"/>
      </right>
      <top style="thin">
        <color rgb="FF366092"/>
      </top>
      <bottom/>
      <diagonal/>
    </border>
  </borders>
  <cellStyleXfs count="4">
    <xf numFmtId="0" fontId="0" fillId="0" borderId="0"/>
    <xf numFmtId="0" fontId="1" fillId="0" borderId="0"/>
    <xf numFmtId="0" fontId="17" fillId="0" borderId="0"/>
    <xf numFmtId="9" fontId="1" fillId="0" borderId="0" applyFill="0" applyBorder="0" applyAlignment="0" applyProtection="0"/>
  </cellStyleXfs>
  <cellXfs count="68">
    <xf numFmtId="0" fontId="0" fillId="0" borderId="0" xfId="0"/>
    <xf numFmtId="0" fontId="2" fillId="2" borderId="0" xfId="1" applyFont="1" applyFill="1" applyAlignment="1">
      <alignment wrapText="1"/>
    </xf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4" fillId="2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6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11" fillId="2" borderId="0" xfId="1" applyFont="1" applyFill="1"/>
    <xf numFmtId="2" fontId="2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13" fillId="2" borderId="0" xfId="1" applyFont="1" applyFill="1"/>
    <xf numFmtId="2" fontId="4" fillId="2" borderId="0" xfId="1" applyNumberFormat="1" applyFont="1" applyFill="1"/>
    <xf numFmtId="2" fontId="2" fillId="2" borderId="0" xfId="1" applyNumberFormat="1" applyFont="1" applyFill="1"/>
    <xf numFmtId="164" fontId="4" fillId="2" borderId="0" xfId="1" applyNumberFormat="1" applyFont="1" applyFill="1"/>
    <xf numFmtId="0" fontId="14" fillId="6" borderId="0" xfId="1" applyFont="1" applyFill="1"/>
    <xf numFmtId="0" fontId="8" fillId="6" borderId="0" xfId="1" applyFont="1" applyFill="1" applyAlignment="1">
      <alignment horizontal="center"/>
    </xf>
    <xf numFmtId="165" fontId="8" fillId="6" borderId="0" xfId="1" applyNumberFormat="1" applyFont="1" applyFill="1"/>
    <xf numFmtId="0" fontId="7" fillId="2" borderId="0" xfId="0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5" fontId="4" fillId="2" borderId="0" xfId="1" applyNumberFormat="1" applyFont="1" applyFill="1"/>
    <xf numFmtId="0" fontId="8" fillId="4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0" fontId="16" fillId="5" borderId="0" xfId="0" applyFont="1" applyFill="1" applyAlignment="1">
      <alignment horizontal="center"/>
    </xf>
    <xf numFmtId="164" fontId="9" fillId="5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top"/>
    </xf>
    <xf numFmtId="0" fontId="1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8" fillId="2" borderId="0" xfId="1" applyFont="1" applyFill="1" applyAlignment="1">
      <alignment horizontal="center"/>
    </xf>
    <xf numFmtId="0" fontId="15" fillId="6" borderId="0" xfId="1" applyFont="1" applyFill="1" applyAlignment="1">
      <alignment horizontal="center"/>
    </xf>
    <xf numFmtId="164" fontId="8" fillId="6" borderId="0" xfId="1" applyNumberFormat="1" applyFont="1" applyFill="1"/>
    <xf numFmtId="166" fontId="8" fillId="6" borderId="0" xfId="1" applyNumberFormat="1" applyFont="1" applyFill="1"/>
    <xf numFmtId="164" fontId="2" fillId="2" borderId="0" xfId="1" applyNumberFormat="1" applyFont="1" applyFill="1"/>
    <xf numFmtId="0" fontId="5" fillId="6" borderId="1" xfId="1" applyFont="1" applyFill="1" applyBorder="1" applyAlignment="1">
      <alignment horizontal="center"/>
    </xf>
    <xf numFmtId="0" fontId="5" fillId="6" borderId="2" xfId="1" applyFont="1" applyFill="1" applyBorder="1"/>
    <xf numFmtId="0" fontId="5" fillId="6" borderId="2" xfId="1" applyFont="1" applyFill="1" applyBorder="1" applyAlignment="1">
      <alignment horizontal="center"/>
    </xf>
    <xf numFmtId="2" fontId="5" fillId="6" borderId="2" xfId="1" applyNumberFormat="1" applyFont="1" applyFill="1" applyBorder="1"/>
    <xf numFmtId="2" fontId="5" fillId="6" borderId="3" xfId="1" applyNumberFormat="1" applyFont="1" applyFill="1" applyBorder="1"/>
    <xf numFmtId="2" fontId="4" fillId="2" borderId="0" xfId="0" applyNumberFormat="1" applyFont="1" applyFill="1"/>
    <xf numFmtId="0" fontId="0" fillId="0" borderId="0" xfId="0" applyAlignment="1">
      <alignment horizontal="center"/>
    </xf>
    <xf numFmtId="16" fontId="7" fillId="0" borderId="0" xfId="0" applyNumberFormat="1" applyFont="1" applyFill="1" applyAlignment="1">
      <alignment horizontal="center"/>
    </xf>
    <xf numFmtId="2" fontId="21" fillId="0" borderId="4" xfId="2" applyNumberFormat="1" applyFont="1" applyBorder="1"/>
    <xf numFmtId="2" fontId="21" fillId="0" borderId="5" xfId="2" applyNumberFormat="1" applyFont="1" applyBorder="1"/>
    <xf numFmtId="2" fontId="21" fillId="0" borderId="6" xfId="2" applyNumberFormat="1" applyFont="1" applyBorder="1"/>
    <xf numFmtId="2" fontId="0" fillId="0" borderId="0" xfId="0" applyNumberFormat="1" applyFill="1" applyAlignment="1">
      <alignment horizontal="center"/>
    </xf>
    <xf numFmtId="2" fontId="1" fillId="0" borderId="0" xfId="1" applyNumberFormat="1" applyFill="1" applyAlignment="1">
      <alignment horizontal="center"/>
    </xf>
    <xf numFmtId="0" fontId="0" fillId="7" borderId="0" xfId="0" applyFill="1"/>
    <xf numFmtId="0" fontId="0" fillId="0" borderId="0" xfId="0" applyFill="1"/>
    <xf numFmtId="2" fontId="0" fillId="0" borderId="0" xfId="0" applyNumberFormat="1" applyAlignment="1"/>
    <xf numFmtId="16" fontId="0" fillId="0" borderId="0" xfId="0" applyNumberFormat="1" applyAlignment="1"/>
    <xf numFmtId="16" fontId="0" fillId="0" borderId="0" xfId="0" applyNumberFormat="1" applyFill="1" applyAlignment="1"/>
    <xf numFmtId="0" fontId="20" fillId="0" borderId="0" xfId="0" applyFont="1"/>
    <xf numFmtId="164" fontId="10" fillId="5" borderId="0" xfId="0" applyNumberFormat="1" applyFont="1" applyFill="1" applyAlignment="1">
      <alignment horizontal="center"/>
    </xf>
    <xf numFmtId="16" fontId="0" fillId="0" borderId="0" xfId="0" applyNumberFormat="1"/>
    <xf numFmtId="164" fontId="20" fillId="0" borderId="0" xfId="0" applyNumberFormat="1" applyFont="1"/>
    <xf numFmtId="2" fontId="0" fillId="0" borderId="0" xfId="0" applyNumberFormat="1" applyFill="1" applyAlignment="1"/>
    <xf numFmtId="2" fontId="0" fillId="0" borderId="0" xfId="0" applyNumberFormat="1" applyFont="1" applyFill="1" applyAlignment="1"/>
    <xf numFmtId="0" fontId="0" fillId="0" borderId="0" xfId="0" applyAlignment="1"/>
    <xf numFmtId="0" fontId="3" fillId="2" borderId="0" xfId="1" applyFont="1" applyFill="1" applyAlignment="1">
      <alignment horizontal="left" wrapText="1"/>
    </xf>
    <xf numFmtId="0" fontId="4" fillId="2" borderId="0" xfId="0" applyFont="1" applyFill="1" applyAlignment="1">
      <alignment wrapText="1"/>
    </xf>
  </cellXfs>
  <cellStyles count="4">
    <cellStyle name="Normal" xfId="0" builtinId="0"/>
    <cellStyle name="Normal 12" xfId="2" xr:uid="{00000000-0005-0000-0000-000001000000}"/>
    <cellStyle name="Normal_kalkulacija" xfId="1" xr:uid="{00000000-0005-0000-0000-000002000000}"/>
    <cellStyle name="Percent 7" xfId="3" xr:uid="{00000000-0005-0000-0000-000003000000}"/>
  </cellStyles>
  <dxfs count="2"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0"/>
  <sheetViews>
    <sheetView tabSelected="1" zoomScale="124" zoomScaleNormal="124" workbookViewId="0">
      <selection activeCell="O13" sqref="O13"/>
    </sheetView>
  </sheetViews>
  <sheetFormatPr defaultRowHeight="12.75" x14ac:dyDescent="0.2"/>
  <cols>
    <col min="1" max="1" width="3.42578125" customWidth="1"/>
    <col min="2" max="2" width="39.28515625" customWidth="1"/>
    <col min="4" max="7" width="12.7109375" customWidth="1"/>
    <col min="9" max="9" width="10.28515625" style="47" customWidth="1"/>
    <col min="10" max="10" width="14.140625" style="47" customWidth="1"/>
    <col min="11" max="12" width="13.140625" style="47" customWidth="1"/>
    <col min="15" max="15" width="21" customWidth="1"/>
    <col min="19" max="19" width="2.28515625" customWidth="1"/>
    <col min="20" max="23" width="9.140625" hidden="1" customWidth="1"/>
    <col min="256" max="256" width="5.7109375" customWidth="1"/>
    <col min="257" max="257" width="49" customWidth="1"/>
    <col min="259" max="262" width="12.7109375" customWidth="1"/>
    <col min="264" max="265" width="14.140625" customWidth="1"/>
    <col min="266" max="267" width="13.140625" customWidth="1"/>
    <col min="512" max="512" width="5.7109375" customWidth="1"/>
    <col min="513" max="513" width="49" customWidth="1"/>
    <col min="515" max="518" width="12.7109375" customWidth="1"/>
    <col min="520" max="521" width="14.140625" customWidth="1"/>
    <col min="522" max="523" width="13.140625" customWidth="1"/>
    <col min="768" max="768" width="5.7109375" customWidth="1"/>
    <col min="769" max="769" width="49" customWidth="1"/>
    <col min="771" max="774" width="12.7109375" customWidth="1"/>
    <col min="776" max="777" width="14.140625" customWidth="1"/>
    <col min="778" max="779" width="13.140625" customWidth="1"/>
    <col min="1024" max="1024" width="5.7109375" customWidth="1"/>
    <col min="1025" max="1025" width="49" customWidth="1"/>
    <col min="1027" max="1030" width="12.7109375" customWidth="1"/>
    <col min="1032" max="1033" width="14.140625" customWidth="1"/>
    <col min="1034" max="1035" width="13.140625" customWidth="1"/>
    <col min="1280" max="1280" width="5.7109375" customWidth="1"/>
    <col min="1281" max="1281" width="49" customWidth="1"/>
    <col min="1283" max="1286" width="12.7109375" customWidth="1"/>
    <col min="1288" max="1289" width="14.140625" customWidth="1"/>
    <col min="1290" max="1291" width="13.140625" customWidth="1"/>
    <col min="1536" max="1536" width="5.7109375" customWidth="1"/>
    <col min="1537" max="1537" width="49" customWidth="1"/>
    <col min="1539" max="1542" width="12.7109375" customWidth="1"/>
    <col min="1544" max="1545" width="14.140625" customWidth="1"/>
    <col min="1546" max="1547" width="13.140625" customWidth="1"/>
    <col min="1792" max="1792" width="5.7109375" customWidth="1"/>
    <col min="1793" max="1793" width="49" customWidth="1"/>
    <col min="1795" max="1798" width="12.7109375" customWidth="1"/>
    <col min="1800" max="1801" width="14.140625" customWidth="1"/>
    <col min="1802" max="1803" width="13.140625" customWidth="1"/>
    <col min="2048" max="2048" width="5.7109375" customWidth="1"/>
    <col min="2049" max="2049" width="49" customWidth="1"/>
    <col min="2051" max="2054" width="12.7109375" customWidth="1"/>
    <col min="2056" max="2057" width="14.140625" customWidth="1"/>
    <col min="2058" max="2059" width="13.140625" customWidth="1"/>
    <col min="2304" max="2304" width="5.7109375" customWidth="1"/>
    <col min="2305" max="2305" width="49" customWidth="1"/>
    <col min="2307" max="2310" width="12.7109375" customWidth="1"/>
    <col min="2312" max="2313" width="14.140625" customWidth="1"/>
    <col min="2314" max="2315" width="13.140625" customWidth="1"/>
    <col min="2560" max="2560" width="5.7109375" customWidth="1"/>
    <col min="2561" max="2561" width="49" customWidth="1"/>
    <col min="2563" max="2566" width="12.7109375" customWidth="1"/>
    <col min="2568" max="2569" width="14.140625" customWidth="1"/>
    <col min="2570" max="2571" width="13.140625" customWidth="1"/>
    <col min="2816" max="2816" width="5.7109375" customWidth="1"/>
    <col min="2817" max="2817" width="49" customWidth="1"/>
    <col min="2819" max="2822" width="12.7109375" customWidth="1"/>
    <col min="2824" max="2825" width="14.140625" customWidth="1"/>
    <col min="2826" max="2827" width="13.140625" customWidth="1"/>
    <col min="3072" max="3072" width="5.7109375" customWidth="1"/>
    <col min="3073" max="3073" width="49" customWidth="1"/>
    <col min="3075" max="3078" width="12.7109375" customWidth="1"/>
    <col min="3080" max="3081" width="14.140625" customWidth="1"/>
    <col min="3082" max="3083" width="13.140625" customWidth="1"/>
    <col min="3328" max="3328" width="5.7109375" customWidth="1"/>
    <col min="3329" max="3329" width="49" customWidth="1"/>
    <col min="3331" max="3334" width="12.7109375" customWidth="1"/>
    <col min="3336" max="3337" width="14.140625" customWidth="1"/>
    <col min="3338" max="3339" width="13.140625" customWidth="1"/>
    <col min="3584" max="3584" width="5.7109375" customWidth="1"/>
    <col min="3585" max="3585" width="49" customWidth="1"/>
    <col min="3587" max="3590" width="12.7109375" customWidth="1"/>
    <col min="3592" max="3593" width="14.140625" customWidth="1"/>
    <col min="3594" max="3595" width="13.140625" customWidth="1"/>
    <col min="3840" max="3840" width="5.7109375" customWidth="1"/>
    <col min="3841" max="3841" width="49" customWidth="1"/>
    <col min="3843" max="3846" width="12.7109375" customWidth="1"/>
    <col min="3848" max="3849" width="14.140625" customWidth="1"/>
    <col min="3850" max="3851" width="13.140625" customWidth="1"/>
    <col min="4096" max="4096" width="5.7109375" customWidth="1"/>
    <col min="4097" max="4097" width="49" customWidth="1"/>
    <col min="4099" max="4102" width="12.7109375" customWidth="1"/>
    <col min="4104" max="4105" width="14.140625" customWidth="1"/>
    <col min="4106" max="4107" width="13.140625" customWidth="1"/>
    <col min="4352" max="4352" width="5.7109375" customWidth="1"/>
    <col min="4353" max="4353" width="49" customWidth="1"/>
    <col min="4355" max="4358" width="12.7109375" customWidth="1"/>
    <col min="4360" max="4361" width="14.140625" customWidth="1"/>
    <col min="4362" max="4363" width="13.140625" customWidth="1"/>
    <col min="4608" max="4608" width="5.7109375" customWidth="1"/>
    <col min="4609" max="4609" width="49" customWidth="1"/>
    <col min="4611" max="4614" width="12.7109375" customWidth="1"/>
    <col min="4616" max="4617" width="14.140625" customWidth="1"/>
    <col min="4618" max="4619" width="13.140625" customWidth="1"/>
    <col min="4864" max="4864" width="5.7109375" customWidth="1"/>
    <col min="4865" max="4865" width="49" customWidth="1"/>
    <col min="4867" max="4870" width="12.7109375" customWidth="1"/>
    <col min="4872" max="4873" width="14.140625" customWidth="1"/>
    <col min="4874" max="4875" width="13.140625" customWidth="1"/>
    <col min="5120" max="5120" width="5.7109375" customWidth="1"/>
    <col min="5121" max="5121" width="49" customWidth="1"/>
    <col min="5123" max="5126" width="12.7109375" customWidth="1"/>
    <col min="5128" max="5129" width="14.140625" customWidth="1"/>
    <col min="5130" max="5131" width="13.140625" customWidth="1"/>
    <col min="5376" max="5376" width="5.7109375" customWidth="1"/>
    <col min="5377" max="5377" width="49" customWidth="1"/>
    <col min="5379" max="5382" width="12.7109375" customWidth="1"/>
    <col min="5384" max="5385" width="14.140625" customWidth="1"/>
    <col min="5386" max="5387" width="13.140625" customWidth="1"/>
    <col min="5632" max="5632" width="5.7109375" customWidth="1"/>
    <col min="5633" max="5633" width="49" customWidth="1"/>
    <col min="5635" max="5638" width="12.7109375" customWidth="1"/>
    <col min="5640" max="5641" width="14.140625" customWidth="1"/>
    <col min="5642" max="5643" width="13.140625" customWidth="1"/>
    <col min="5888" max="5888" width="5.7109375" customWidth="1"/>
    <col min="5889" max="5889" width="49" customWidth="1"/>
    <col min="5891" max="5894" width="12.7109375" customWidth="1"/>
    <col min="5896" max="5897" width="14.140625" customWidth="1"/>
    <col min="5898" max="5899" width="13.140625" customWidth="1"/>
    <col min="6144" max="6144" width="5.7109375" customWidth="1"/>
    <col min="6145" max="6145" width="49" customWidth="1"/>
    <col min="6147" max="6150" width="12.7109375" customWidth="1"/>
    <col min="6152" max="6153" width="14.140625" customWidth="1"/>
    <col min="6154" max="6155" width="13.140625" customWidth="1"/>
    <col min="6400" max="6400" width="5.7109375" customWidth="1"/>
    <col min="6401" max="6401" width="49" customWidth="1"/>
    <col min="6403" max="6406" width="12.7109375" customWidth="1"/>
    <col min="6408" max="6409" width="14.140625" customWidth="1"/>
    <col min="6410" max="6411" width="13.140625" customWidth="1"/>
    <col min="6656" max="6656" width="5.7109375" customWidth="1"/>
    <col min="6657" max="6657" width="49" customWidth="1"/>
    <col min="6659" max="6662" width="12.7109375" customWidth="1"/>
    <col min="6664" max="6665" width="14.140625" customWidth="1"/>
    <col min="6666" max="6667" width="13.140625" customWidth="1"/>
    <col min="6912" max="6912" width="5.7109375" customWidth="1"/>
    <col min="6913" max="6913" width="49" customWidth="1"/>
    <col min="6915" max="6918" width="12.7109375" customWidth="1"/>
    <col min="6920" max="6921" width="14.140625" customWidth="1"/>
    <col min="6922" max="6923" width="13.140625" customWidth="1"/>
    <col min="7168" max="7168" width="5.7109375" customWidth="1"/>
    <col min="7169" max="7169" width="49" customWidth="1"/>
    <col min="7171" max="7174" width="12.7109375" customWidth="1"/>
    <col min="7176" max="7177" width="14.140625" customWidth="1"/>
    <col min="7178" max="7179" width="13.140625" customWidth="1"/>
    <col min="7424" max="7424" width="5.7109375" customWidth="1"/>
    <col min="7425" max="7425" width="49" customWidth="1"/>
    <col min="7427" max="7430" width="12.7109375" customWidth="1"/>
    <col min="7432" max="7433" width="14.140625" customWidth="1"/>
    <col min="7434" max="7435" width="13.140625" customWidth="1"/>
    <col min="7680" max="7680" width="5.7109375" customWidth="1"/>
    <col min="7681" max="7681" width="49" customWidth="1"/>
    <col min="7683" max="7686" width="12.7109375" customWidth="1"/>
    <col min="7688" max="7689" width="14.140625" customWidth="1"/>
    <col min="7690" max="7691" width="13.140625" customWidth="1"/>
    <col min="7936" max="7936" width="5.7109375" customWidth="1"/>
    <col min="7937" max="7937" width="49" customWidth="1"/>
    <col min="7939" max="7942" width="12.7109375" customWidth="1"/>
    <col min="7944" max="7945" width="14.140625" customWidth="1"/>
    <col min="7946" max="7947" width="13.140625" customWidth="1"/>
    <col min="8192" max="8192" width="5.7109375" customWidth="1"/>
    <col min="8193" max="8193" width="49" customWidth="1"/>
    <col min="8195" max="8198" width="12.7109375" customWidth="1"/>
    <col min="8200" max="8201" width="14.140625" customWidth="1"/>
    <col min="8202" max="8203" width="13.140625" customWidth="1"/>
    <col min="8448" max="8448" width="5.7109375" customWidth="1"/>
    <col min="8449" max="8449" width="49" customWidth="1"/>
    <col min="8451" max="8454" width="12.7109375" customWidth="1"/>
    <col min="8456" max="8457" width="14.140625" customWidth="1"/>
    <col min="8458" max="8459" width="13.140625" customWidth="1"/>
    <col min="8704" max="8704" width="5.7109375" customWidth="1"/>
    <col min="8705" max="8705" width="49" customWidth="1"/>
    <col min="8707" max="8710" width="12.7109375" customWidth="1"/>
    <col min="8712" max="8713" width="14.140625" customWidth="1"/>
    <col min="8714" max="8715" width="13.140625" customWidth="1"/>
    <col min="8960" max="8960" width="5.7109375" customWidth="1"/>
    <col min="8961" max="8961" width="49" customWidth="1"/>
    <col min="8963" max="8966" width="12.7109375" customWidth="1"/>
    <col min="8968" max="8969" width="14.140625" customWidth="1"/>
    <col min="8970" max="8971" width="13.140625" customWidth="1"/>
    <col min="9216" max="9216" width="5.7109375" customWidth="1"/>
    <col min="9217" max="9217" width="49" customWidth="1"/>
    <col min="9219" max="9222" width="12.7109375" customWidth="1"/>
    <col min="9224" max="9225" width="14.140625" customWidth="1"/>
    <col min="9226" max="9227" width="13.140625" customWidth="1"/>
    <col min="9472" max="9472" width="5.7109375" customWidth="1"/>
    <col min="9473" max="9473" width="49" customWidth="1"/>
    <col min="9475" max="9478" width="12.7109375" customWidth="1"/>
    <col min="9480" max="9481" width="14.140625" customWidth="1"/>
    <col min="9482" max="9483" width="13.140625" customWidth="1"/>
    <col min="9728" max="9728" width="5.7109375" customWidth="1"/>
    <col min="9729" max="9729" width="49" customWidth="1"/>
    <col min="9731" max="9734" width="12.7109375" customWidth="1"/>
    <col min="9736" max="9737" width="14.140625" customWidth="1"/>
    <col min="9738" max="9739" width="13.140625" customWidth="1"/>
    <col min="9984" max="9984" width="5.7109375" customWidth="1"/>
    <col min="9985" max="9985" width="49" customWidth="1"/>
    <col min="9987" max="9990" width="12.7109375" customWidth="1"/>
    <col min="9992" max="9993" width="14.140625" customWidth="1"/>
    <col min="9994" max="9995" width="13.140625" customWidth="1"/>
    <col min="10240" max="10240" width="5.7109375" customWidth="1"/>
    <col min="10241" max="10241" width="49" customWidth="1"/>
    <col min="10243" max="10246" width="12.7109375" customWidth="1"/>
    <col min="10248" max="10249" width="14.140625" customWidth="1"/>
    <col min="10250" max="10251" width="13.140625" customWidth="1"/>
    <col min="10496" max="10496" width="5.7109375" customWidth="1"/>
    <col min="10497" max="10497" width="49" customWidth="1"/>
    <col min="10499" max="10502" width="12.7109375" customWidth="1"/>
    <col min="10504" max="10505" width="14.140625" customWidth="1"/>
    <col min="10506" max="10507" width="13.140625" customWidth="1"/>
    <col min="10752" max="10752" width="5.7109375" customWidth="1"/>
    <col min="10753" max="10753" width="49" customWidth="1"/>
    <col min="10755" max="10758" width="12.7109375" customWidth="1"/>
    <col min="10760" max="10761" width="14.140625" customWidth="1"/>
    <col min="10762" max="10763" width="13.140625" customWidth="1"/>
    <col min="11008" max="11008" width="5.7109375" customWidth="1"/>
    <col min="11009" max="11009" width="49" customWidth="1"/>
    <col min="11011" max="11014" width="12.7109375" customWidth="1"/>
    <col min="11016" max="11017" width="14.140625" customWidth="1"/>
    <col min="11018" max="11019" width="13.140625" customWidth="1"/>
    <col min="11264" max="11264" width="5.7109375" customWidth="1"/>
    <col min="11265" max="11265" width="49" customWidth="1"/>
    <col min="11267" max="11270" width="12.7109375" customWidth="1"/>
    <col min="11272" max="11273" width="14.140625" customWidth="1"/>
    <col min="11274" max="11275" width="13.140625" customWidth="1"/>
    <col min="11520" max="11520" width="5.7109375" customWidth="1"/>
    <col min="11521" max="11521" width="49" customWidth="1"/>
    <col min="11523" max="11526" width="12.7109375" customWidth="1"/>
    <col min="11528" max="11529" width="14.140625" customWidth="1"/>
    <col min="11530" max="11531" width="13.140625" customWidth="1"/>
    <col min="11776" max="11776" width="5.7109375" customWidth="1"/>
    <col min="11777" max="11777" width="49" customWidth="1"/>
    <col min="11779" max="11782" width="12.7109375" customWidth="1"/>
    <col min="11784" max="11785" width="14.140625" customWidth="1"/>
    <col min="11786" max="11787" width="13.140625" customWidth="1"/>
    <col min="12032" max="12032" width="5.7109375" customWidth="1"/>
    <col min="12033" max="12033" width="49" customWidth="1"/>
    <col min="12035" max="12038" width="12.7109375" customWidth="1"/>
    <col min="12040" max="12041" width="14.140625" customWidth="1"/>
    <col min="12042" max="12043" width="13.140625" customWidth="1"/>
    <col min="12288" max="12288" width="5.7109375" customWidth="1"/>
    <col min="12289" max="12289" width="49" customWidth="1"/>
    <col min="12291" max="12294" width="12.7109375" customWidth="1"/>
    <col min="12296" max="12297" width="14.140625" customWidth="1"/>
    <col min="12298" max="12299" width="13.140625" customWidth="1"/>
    <col min="12544" max="12544" width="5.7109375" customWidth="1"/>
    <col min="12545" max="12545" width="49" customWidth="1"/>
    <col min="12547" max="12550" width="12.7109375" customWidth="1"/>
    <col min="12552" max="12553" width="14.140625" customWidth="1"/>
    <col min="12554" max="12555" width="13.140625" customWidth="1"/>
    <col min="12800" max="12800" width="5.7109375" customWidth="1"/>
    <col min="12801" max="12801" width="49" customWidth="1"/>
    <col min="12803" max="12806" width="12.7109375" customWidth="1"/>
    <col min="12808" max="12809" width="14.140625" customWidth="1"/>
    <col min="12810" max="12811" width="13.140625" customWidth="1"/>
    <col min="13056" max="13056" width="5.7109375" customWidth="1"/>
    <col min="13057" max="13057" width="49" customWidth="1"/>
    <col min="13059" max="13062" width="12.7109375" customWidth="1"/>
    <col min="13064" max="13065" width="14.140625" customWidth="1"/>
    <col min="13066" max="13067" width="13.140625" customWidth="1"/>
    <col min="13312" max="13312" width="5.7109375" customWidth="1"/>
    <col min="13313" max="13313" width="49" customWidth="1"/>
    <col min="13315" max="13318" width="12.7109375" customWidth="1"/>
    <col min="13320" max="13321" width="14.140625" customWidth="1"/>
    <col min="13322" max="13323" width="13.140625" customWidth="1"/>
    <col min="13568" max="13568" width="5.7109375" customWidth="1"/>
    <col min="13569" max="13569" width="49" customWidth="1"/>
    <col min="13571" max="13574" width="12.7109375" customWidth="1"/>
    <col min="13576" max="13577" width="14.140625" customWidth="1"/>
    <col min="13578" max="13579" width="13.140625" customWidth="1"/>
    <col min="13824" max="13824" width="5.7109375" customWidth="1"/>
    <col min="13825" max="13825" width="49" customWidth="1"/>
    <col min="13827" max="13830" width="12.7109375" customWidth="1"/>
    <col min="13832" max="13833" width="14.140625" customWidth="1"/>
    <col min="13834" max="13835" width="13.140625" customWidth="1"/>
    <col min="14080" max="14080" width="5.7109375" customWidth="1"/>
    <col min="14081" max="14081" width="49" customWidth="1"/>
    <col min="14083" max="14086" width="12.7109375" customWidth="1"/>
    <col min="14088" max="14089" width="14.140625" customWidth="1"/>
    <col min="14090" max="14091" width="13.140625" customWidth="1"/>
    <col min="14336" max="14336" width="5.7109375" customWidth="1"/>
    <col min="14337" max="14337" width="49" customWidth="1"/>
    <col min="14339" max="14342" width="12.7109375" customWidth="1"/>
    <col min="14344" max="14345" width="14.140625" customWidth="1"/>
    <col min="14346" max="14347" width="13.140625" customWidth="1"/>
    <col min="14592" max="14592" width="5.7109375" customWidth="1"/>
    <col min="14593" max="14593" width="49" customWidth="1"/>
    <col min="14595" max="14598" width="12.7109375" customWidth="1"/>
    <col min="14600" max="14601" width="14.140625" customWidth="1"/>
    <col min="14602" max="14603" width="13.140625" customWidth="1"/>
    <col min="14848" max="14848" width="5.7109375" customWidth="1"/>
    <col min="14849" max="14849" width="49" customWidth="1"/>
    <col min="14851" max="14854" width="12.7109375" customWidth="1"/>
    <col min="14856" max="14857" width="14.140625" customWidth="1"/>
    <col min="14858" max="14859" width="13.140625" customWidth="1"/>
    <col min="15104" max="15104" width="5.7109375" customWidth="1"/>
    <col min="15105" max="15105" width="49" customWidth="1"/>
    <col min="15107" max="15110" width="12.7109375" customWidth="1"/>
    <col min="15112" max="15113" width="14.140625" customWidth="1"/>
    <col min="15114" max="15115" width="13.140625" customWidth="1"/>
    <col min="15360" max="15360" width="5.7109375" customWidth="1"/>
    <col min="15361" max="15361" width="49" customWidth="1"/>
    <col min="15363" max="15366" width="12.7109375" customWidth="1"/>
    <col min="15368" max="15369" width="14.140625" customWidth="1"/>
    <col min="15370" max="15371" width="13.140625" customWidth="1"/>
    <col min="15616" max="15616" width="5.7109375" customWidth="1"/>
    <col min="15617" max="15617" width="49" customWidth="1"/>
    <col min="15619" max="15622" width="12.7109375" customWidth="1"/>
    <col min="15624" max="15625" width="14.140625" customWidth="1"/>
    <col min="15626" max="15627" width="13.140625" customWidth="1"/>
    <col min="15872" max="15872" width="5.7109375" customWidth="1"/>
    <col min="15873" max="15873" width="49" customWidth="1"/>
    <col min="15875" max="15878" width="12.7109375" customWidth="1"/>
    <col min="15880" max="15881" width="14.140625" customWidth="1"/>
    <col min="15882" max="15883" width="13.140625" customWidth="1"/>
    <col min="16128" max="16128" width="5.7109375" customWidth="1"/>
    <col min="16129" max="16129" width="49" customWidth="1"/>
    <col min="16131" max="16134" width="12.7109375" customWidth="1"/>
    <col min="16136" max="16137" width="14.140625" customWidth="1"/>
    <col min="16138" max="16139" width="13.140625" customWidth="1"/>
  </cols>
  <sheetData>
    <row r="1" spans="1:23" ht="12.75" customHeight="1" x14ac:dyDescent="0.2">
      <c r="A1" s="1"/>
      <c r="B1" s="66" t="s">
        <v>54</v>
      </c>
      <c r="C1" s="66"/>
      <c r="D1" s="66"/>
      <c r="E1" s="66"/>
      <c r="F1" s="66"/>
      <c r="G1" s="66"/>
      <c r="H1" s="1"/>
      <c r="I1" s="2"/>
      <c r="J1" s="2"/>
      <c r="K1" s="2"/>
      <c r="L1" s="2"/>
      <c r="M1" s="1"/>
      <c r="N1" s="1"/>
      <c r="O1" s="1"/>
    </row>
    <row r="2" spans="1:23" x14ac:dyDescent="0.2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</row>
    <row r="3" spans="1:23" ht="39" customHeight="1" x14ac:dyDescent="0.2">
      <c r="A3" s="5"/>
      <c r="B3" s="6" t="s">
        <v>0</v>
      </c>
      <c r="C3" s="7"/>
      <c r="D3" s="8" t="s">
        <v>1</v>
      </c>
      <c r="E3" s="8" t="s">
        <v>2</v>
      </c>
      <c r="F3" s="8" t="s">
        <v>3</v>
      </c>
      <c r="G3" s="8" t="s">
        <v>4</v>
      </c>
      <c r="H3" s="9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1" t="s">
        <v>5</v>
      </c>
      <c r="N3" s="12" t="s">
        <v>10</v>
      </c>
      <c r="O3" s="12" t="s">
        <v>11</v>
      </c>
    </row>
    <row r="4" spans="1:23" ht="14.25" x14ac:dyDescent="0.2">
      <c r="A4" s="13">
        <v>1</v>
      </c>
      <c r="B4" s="14" t="s">
        <v>12</v>
      </c>
      <c r="C4" s="13" t="s">
        <v>13</v>
      </c>
      <c r="D4" s="15">
        <f>I15</f>
        <v>686.85</v>
      </c>
      <c r="E4" s="15">
        <f>J15</f>
        <v>686.85</v>
      </c>
      <c r="F4" s="15">
        <f>K15</f>
        <v>710.125</v>
      </c>
      <c r="G4" s="15">
        <f>L15</f>
        <v>687.95</v>
      </c>
      <c r="H4" s="57">
        <v>46048</v>
      </c>
      <c r="I4" s="56">
        <v>670.75</v>
      </c>
      <c r="J4" s="56">
        <v>670.75</v>
      </c>
      <c r="K4" s="56">
        <v>688.25</v>
      </c>
      <c r="L4" s="56">
        <v>671.5</v>
      </c>
      <c r="M4" s="57">
        <v>46048</v>
      </c>
      <c r="N4" s="59">
        <v>1.1836</v>
      </c>
      <c r="O4" s="60">
        <f>1/N4</f>
        <v>0.84488002703616083</v>
      </c>
      <c r="P4" s="55"/>
      <c r="Q4" s="55"/>
      <c r="R4" s="55"/>
      <c r="S4" s="55"/>
      <c r="T4" s="54"/>
      <c r="U4" s="54"/>
      <c r="V4" s="54"/>
      <c r="W4" s="54"/>
    </row>
    <row r="5" spans="1:23" ht="14.25" x14ac:dyDescent="0.2">
      <c r="A5" s="16">
        <v>2</v>
      </c>
      <c r="B5" s="17" t="s">
        <v>14</v>
      </c>
      <c r="C5" s="16" t="s">
        <v>13</v>
      </c>
      <c r="D5" s="18">
        <v>50</v>
      </c>
      <c r="E5" s="18">
        <v>5</v>
      </c>
      <c r="F5" s="18">
        <v>7.5</v>
      </c>
      <c r="G5" s="18">
        <v>4.5</v>
      </c>
      <c r="H5" s="58">
        <v>46049</v>
      </c>
      <c r="I5" s="56">
        <v>678.75</v>
      </c>
      <c r="J5" s="56">
        <v>678.75</v>
      </c>
      <c r="K5" s="56">
        <v>692.75</v>
      </c>
      <c r="L5" s="56">
        <v>674</v>
      </c>
      <c r="M5" s="58">
        <v>46049</v>
      </c>
      <c r="N5" s="59">
        <v>1.1929000000000001</v>
      </c>
      <c r="O5" s="60">
        <f t="shared" ref="O5:O13" si="0">1/N5</f>
        <v>0.83829323497359376</v>
      </c>
    </row>
    <row r="6" spans="1:23" ht="14.25" x14ac:dyDescent="0.2">
      <c r="A6" s="13" t="s">
        <v>15</v>
      </c>
      <c r="B6" s="17" t="s">
        <v>16</v>
      </c>
      <c r="C6" s="16" t="s">
        <v>13</v>
      </c>
      <c r="D6" s="19">
        <f>SUM(D4:D5)</f>
        <v>736.85</v>
      </c>
      <c r="E6" s="19">
        <f>SUM(E4:E5)</f>
        <v>691.85</v>
      </c>
      <c r="F6" s="19">
        <f>SUM(F4:F5)</f>
        <v>717.625</v>
      </c>
      <c r="G6" s="19">
        <f>SUM(G4:G5)</f>
        <v>692.45</v>
      </c>
      <c r="H6" s="61">
        <v>46050</v>
      </c>
      <c r="I6" s="56">
        <v>685.5</v>
      </c>
      <c r="J6" s="56">
        <v>685.5</v>
      </c>
      <c r="K6" s="56">
        <v>709.5</v>
      </c>
      <c r="L6" s="56">
        <v>688.5</v>
      </c>
      <c r="M6" s="61">
        <v>46050</v>
      </c>
      <c r="N6" s="59">
        <v>1.1974</v>
      </c>
      <c r="O6" s="60">
        <f t="shared" si="0"/>
        <v>0.83514280942041086</v>
      </c>
    </row>
    <row r="7" spans="1:23" ht="14.25" x14ac:dyDescent="0.2">
      <c r="A7" s="13" t="s">
        <v>17</v>
      </c>
      <c r="B7" s="17" t="s">
        <v>18</v>
      </c>
      <c r="C7" s="16" t="s">
        <v>19</v>
      </c>
      <c r="D7" s="20">
        <f>O15</f>
        <v>0.84260000000000002</v>
      </c>
      <c r="E7" s="20">
        <f>O15</f>
        <v>0.84260000000000002</v>
      </c>
      <c r="F7" s="20">
        <f>O15</f>
        <v>0.84260000000000002</v>
      </c>
      <c r="G7" s="20">
        <f>O15</f>
        <v>0.84260000000000002</v>
      </c>
      <c r="H7" s="61">
        <v>46051</v>
      </c>
      <c r="I7" s="63">
        <v>698.75</v>
      </c>
      <c r="J7" s="64">
        <v>698.75</v>
      </c>
      <c r="K7" s="64">
        <v>728</v>
      </c>
      <c r="L7" s="63">
        <v>703.75</v>
      </c>
      <c r="M7" s="61">
        <v>46051</v>
      </c>
      <c r="N7" s="59">
        <v>1.1968000000000001</v>
      </c>
      <c r="O7" s="60">
        <f t="shared" si="0"/>
        <v>0.83556149732620311</v>
      </c>
    </row>
    <row r="8" spans="1:23" ht="14.25" x14ac:dyDescent="0.2">
      <c r="A8" s="16">
        <v>3</v>
      </c>
      <c r="B8" s="17" t="s">
        <v>20</v>
      </c>
      <c r="C8" s="16" t="s">
        <v>21</v>
      </c>
      <c r="D8" s="18">
        <f>ROUND(D6*D7,2)</f>
        <v>620.87</v>
      </c>
      <c r="E8" s="18">
        <f>ROUND(E6*E7,2)</f>
        <v>582.95000000000005</v>
      </c>
      <c r="F8" s="18">
        <f>ROUND(F6*F7,2)</f>
        <v>604.66999999999996</v>
      </c>
      <c r="G8" s="18">
        <f>ROUND(G6*G7,2)</f>
        <v>583.46</v>
      </c>
      <c r="H8" s="61">
        <v>46052</v>
      </c>
      <c r="I8" s="56">
        <v>705.75</v>
      </c>
      <c r="J8" s="56">
        <v>705.75</v>
      </c>
      <c r="K8" s="56">
        <v>754.5</v>
      </c>
      <c r="L8" s="56">
        <v>727</v>
      </c>
      <c r="M8" s="61">
        <v>46052</v>
      </c>
      <c r="N8" s="59">
        <v>1.1919</v>
      </c>
      <c r="O8" s="60">
        <f t="shared" si="0"/>
        <v>0.83899656011410351</v>
      </c>
    </row>
    <row r="9" spans="1:23" ht="14.25" x14ac:dyDescent="0.2">
      <c r="A9" s="16" t="s">
        <v>22</v>
      </c>
      <c r="B9" s="17" t="s">
        <v>23</v>
      </c>
      <c r="C9" s="16" t="s">
        <v>24</v>
      </c>
      <c r="D9" s="20">
        <v>0.77200000000000002</v>
      </c>
      <c r="E9" s="20">
        <v>0.77200000000000002</v>
      </c>
      <c r="F9" s="20">
        <v>0.85</v>
      </c>
      <c r="G9" s="20">
        <v>0.85</v>
      </c>
      <c r="H9" s="58">
        <v>46055</v>
      </c>
      <c r="I9" s="56">
        <v>674.75</v>
      </c>
      <c r="J9" s="65">
        <v>674.75</v>
      </c>
      <c r="K9" s="56">
        <v>697.75</v>
      </c>
      <c r="L9" s="56">
        <v>670.5</v>
      </c>
      <c r="M9" s="58">
        <v>46055</v>
      </c>
      <c r="N9" s="62">
        <v>1.1839999999999999</v>
      </c>
      <c r="O9" s="60">
        <f t="shared" si="0"/>
        <v>0.84459459459459463</v>
      </c>
    </row>
    <row r="10" spans="1:23" ht="14.25" x14ac:dyDescent="0.2">
      <c r="A10" s="13" t="s">
        <v>25</v>
      </c>
      <c r="B10" s="17" t="s">
        <v>26</v>
      </c>
      <c r="C10" s="16" t="s">
        <v>27</v>
      </c>
      <c r="D10" s="20">
        <f>D9/1000</f>
        <v>7.7200000000000001E-4</v>
      </c>
      <c r="E10" s="20">
        <f>E9/1000</f>
        <v>7.7200000000000001E-4</v>
      </c>
      <c r="F10" s="20">
        <f>F9/1000</f>
        <v>8.4999999999999995E-4</v>
      </c>
      <c r="G10" s="20">
        <f>G9/1000</f>
        <v>8.4999999999999995E-4</v>
      </c>
      <c r="H10" s="58">
        <v>46056</v>
      </c>
      <c r="I10" s="56">
        <v>683.25</v>
      </c>
      <c r="J10" s="56">
        <v>683.25</v>
      </c>
      <c r="K10" s="56">
        <v>704</v>
      </c>
      <c r="L10" s="56">
        <v>676</v>
      </c>
      <c r="M10" s="58">
        <v>46056</v>
      </c>
      <c r="N10" s="59">
        <v>1.1800999999999999</v>
      </c>
      <c r="O10" s="60">
        <f t="shared" si="0"/>
        <v>0.84738581476146091</v>
      </c>
    </row>
    <row r="11" spans="1:23" ht="14.25" x14ac:dyDescent="0.2">
      <c r="A11" s="13">
        <v>4</v>
      </c>
      <c r="B11" s="21" t="s">
        <v>28</v>
      </c>
      <c r="C11" s="22" t="s">
        <v>29</v>
      </c>
      <c r="D11" s="23">
        <f>ROUND(D8*D10,3)</f>
        <v>0.47899999999999998</v>
      </c>
      <c r="E11" s="23">
        <f>ROUND(E8*E10,3)</f>
        <v>0.45</v>
      </c>
      <c r="F11" s="23">
        <f>ROUND(F8*F10,3)</f>
        <v>0.51400000000000001</v>
      </c>
      <c r="G11" s="23">
        <f>ROUND(G8*G10,3)</f>
        <v>0.496</v>
      </c>
      <c r="H11" s="58">
        <v>46057</v>
      </c>
      <c r="I11" s="56">
        <v>687.25</v>
      </c>
      <c r="J11" s="56">
        <v>687.25</v>
      </c>
      <c r="K11" s="56">
        <v>705.75</v>
      </c>
      <c r="L11" s="56">
        <v>684.25</v>
      </c>
      <c r="M11" s="58">
        <v>46057</v>
      </c>
      <c r="N11" s="62">
        <v>1.1819999999999999</v>
      </c>
      <c r="O11" s="60">
        <f t="shared" si="0"/>
        <v>0.84602368866328259</v>
      </c>
    </row>
    <row r="12" spans="1:23" ht="14.25" x14ac:dyDescent="0.2">
      <c r="A12" s="16">
        <v>5</v>
      </c>
      <c r="B12" s="17" t="s">
        <v>30</v>
      </c>
      <c r="C12" s="16" t="s">
        <v>29</v>
      </c>
      <c r="D12" s="20">
        <v>0</v>
      </c>
      <c r="E12" s="20">
        <v>0</v>
      </c>
      <c r="F12" s="20">
        <v>0</v>
      </c>
      <c r="G12" s="20">
        <v>0</v>
      </c>
      <c r="H12" s="58">
        <v>46058</v>
      </c>
      <c r="I12" s="56">
        <v>687.75</v>
      </c>
      <c r="J12" s="56">
        <v>687.75</v>
      </c>
      <c r="K12" s="56">
        <v>705.25</v>
      </c>
      <c r="L12" s="56">
        <v>687.25</v>
      </c>
      <c r="M12" s="58">
        <v>46058</v>
      </c>
      <c r="N12" s="59">
        <v>1.1798</v>
      </c>
      <c r="O12" s="60">
        <f t="shared" si="0"/>
        <v>0.84760128835395832</v>
      </c>
    </row>
    <row r="13" spans="1:23" ht="14.25" x14ac:dyDescent="0.2">
      <c r="A13" s="16">
        <v>6</v>
      </c>
      <c r="B13" s="17" t="s">
        <v>31</v>
      </c>
      <c r="C13" s="16" t="s">
        <v>29</v>
      </c>
      <c r="D13" s="20">
        <v>0</v>
      </c>
      <c r="E13" s="20">
        <v>0</v>
      </c>
      <c r="F13" s="20">
        <v>0</v>
      </c>
      <c r="G13" s="20">
        <v>0</v>
      </c>
      <c r="H13" s="58">
        <v>46059</v>
      </c>
      <c r="I13" s="56">
        <v>696</v>
      </c>
      <c r="J13" s="56">
        <v>696</v>
      </c>
      <c r="K13" s="56">
        <v>715.5</v>
      </c>
      <c r="L13" s="56">
        <v>696.75</v>
      </c>
      <c r="M13" s="58">
        <v>46059</v>
      </c>
      <c r="N13" s="59">
        <v>1.1794</v>
      </c>
      <c r="O13" s="60">
        <f t="shared" si="0"/>
        <v>0.84788875699508226</v>
      </c>
    </row>
    <row r="14" spans="1:23" ht="15" x14ac:dyDescent="0.25">
      <c r="A14" s="16">
        <v>7</v>
      </c>
      <c r="B14" s="17" t="s">
        <v>32</v>
      </c>
      <c r="C14" s="16" t="s">
        <v>29</v>
      </c>
      <c r="D14" s="20">
        <f>ROUND(1.3*D7*D10,4)</f>
        <v>8.0000000000000004E-4</v>
      </c>
      <c r="E14" s="20">
        <f>ROUND(1.3*E7*E10,4)</f>
        <v>8.0000000000000004E-4</v>
      </c>
      <c r="F14" s="20">
        <f>ROUND(1.3*F7*F10,4)</f>
        <v>8.9999999999999998E-4</v>
      </c>
      <c r="G14" s="20">
        <f>ROUND(1.3*G7*G10,4)</f>
        <v>8.9999999999999998E-4</v>
      </c>
      <c r="H14" s="48"/>
      <c r="I14" s="52"/>
      <c r="J14" s="53"/>
      <c r="K14" s="53"/>
      <c r="L14" s="52"/>
      <c r="M14" s="48"/>
      <c r="N14" s="33"/>
      <c r="O14" s="31"/>
    </row>
    <row r="15" spans="1:23" ht="15" x14ac:dyDescent="0.25">
      <c r="A15" s="16">
        <v>8</v>
      </c>
      <c r="B15" s="17" t="s">
        <v>33</v>
      </c>
      <c r="C15" s="16" t="s">
        <v>29</v>
      </c>
      <c r="D15" s="27">
        <f>ROUND((D11+D12+D13+D14+D16+D17+D26)*0.21,3)</f>
        <v>0.246</v>
      </c>
      <c r="E15" s="27">
        <f t="shared" ref="E15:F15" si="1">ROUND((E11+E12+E13+E14+E16+E17+E26)*0.21,3)</f>
        <v>0.24</v>
      </c>
      <c r="F15" s="27">
        <f t="shared" si="1"/>
        <v>0.23100000000000001</v>
      </c>
      <c r="G15" s="27">
        <f>ROUND((G11+G12+G13+G14+G16+G26)*0.21,3)</f>
        <v>0.219</v>
      </c>
      <c r="H15" s="28"/>
      <c r="I15" s="29">
        <f>AVERAGE(I4:I13)</f>
        <v>686.85</v>
      </c>
      <c r="J15" s="29">
        <f>AVERAGE(J4:J13)</f>
        <v>686.85</v>
      </c>
      <c r="K15" s="29">
        <f>AVERAGE(K4:K13)</f>
        <v>710.125</v>
      </c>
      <c r="L15" s="29">
        <f>AVERAGE(L4:L13)</f>
        <v>687.95</v>
      </c>
      <c r="M15" s="30"/>
      <c r="N15" s="30"/>
      <c r="O15" s="31">
        <f>ROUND(AVERAGE(O2:O13),4)</f>
        <v>0.84260000000000002</v>
      </c>
    </row>
    <row r="16" spans="1:23" ht="15" x14ac:dyDescent="0.25">
      <c r="A16" s="16">
        <v>9</v>
      </c>
      <c r="B16" s="17" t="s">
        <v>34</v>
      </c>
      <c r="C16" s="16" t="s">
        <v>29</v>
      </c>
      <c r="D16" s="27">
        <v>0.54900000000000004</v>
      </c>
      <c r="E16" s="27">
        <v>0.54900000000000004</v>
      </c>
      <c r="F16" s="27">
        <v>0.44</v>
      </c>
      <c r="G16" s="27">
        <v>0.43999999999999995</v>
      </c>
      <c r="H16" s="24"/>
      <c r="I16" s="24"/>
      <c r="J16" s="24"/>
      <c r="K16" s="24"/>
      <c r="L16" s="24"/>
      <c r="M16" s="32"/>
      <c r="N16" s="4"/>
      <c r="O16" s="4"/>
    </row>
    <row r="17" spans="1:15" ht="15" x14ac:dyDescent="0.25">
      <c r="A17" s="16">
        <v>10</v>
      </c>
      <c r="B17" s="17" t="s">
        <v>53</v>
      </c>
      <c r="C17" s="16" t="s">
        <v>29</v>
      </c>
      <c r="D17" s="27">
        <v>0.03</v>
      </c>
      <c r="E17" s="27">
        <v>0.03</v>
      </c>
      <c r="F17" s="27">
        <v>0.03</v>
      </c>
      <c r="G17" s="27">
        <v>0</v>
      </c>
      <c r="H17" s="34"/>
      <c r="I17" s="35"/>
      <c r="J17" s="35"/>
      <c r="K17" s="35"/>
      <c r="L17" s="35"/>
      <c r="M17" s="26"/>
      <c r="N17" s="4"/>
      <c r="O17" s="4"/>
    </row>
    <row r="18" spans="1:15" x14ac:dyDescent="0.2">
      <c r="A18" s="36" t="s">
        <v>35</v>
      </c>
      <c r="B18" s="21" t="s">
        <v>36</v>
      </c>
      <c r="C18" s="37" t="s">
        <v>29</v>
      </c>
      <c r="D18" s="38">
        <f>SUM(D12:D17)</f>
        <v>0.82580000000000009</v>
      </c>
      <c r="E18" s="38">
        <f>SUM(E12:E17)</f>
        <v>0.81980000000000008</v>
      </c>
      <c r="F18" s="39">
        <f>SUM(F12:F17)</f>
        <v>0.70190000000000008</v>
      </c>
      <c r="G18" s="38">
        <f>SUM(G12:G17)</f>
        <v>0.65989999999999993</v>
      </c>
      <c r="H18" s="4"/>
      <c r="I18" s="4"/>
      <c r="J18" s="4"/>
      <c r="K18" s="4"/>
      <c r="L18" s="4"/>
      <c r="M18" s="4"/>
      <c r="N18" s="4"/>
      <c r="O18" s="4"/>
    </row>
    <row r="19" spans="1:15" x14ac:dyDescent="0.2">
      <c r="A19" s="16">
        <v>11</v>
      </c>
      <c r="B19" s="17" t="s">
        <v>37</v>
      </c>
      <c r="C19" s="16" t="s">
        <v>29</v>
      </c>
      <c r="D19" s="20">
        <f>0.01*D11/100</f>
        <v>4.7899999999999999E-5</v>
      </c>
      <c r="E19" s="20">
        <f t="shared" ref="E19:G19" si="2">0.01*E11/100</f>
        <v>4.5000000000000003E-5</v>
      </c>
      <c r="F19" s="20">
        <f t="shared" si="2"/>
        <v>5.1400000000000003E-5</v>
      </c>
      <c r="G19" s="20">
        <f t="shared" si="2"/>
        <v>4.9599999999999999E-5</v>
      </c>
      <c r="H19" s="4"/>
      <c r="I19" s="4"/>
      <c r="J19" s="4" t="s">
        <v>38</v>
      </c>
      <c r="K19" s="4"/>
      <c r="L19" s="4"/>
      <c r="M19" s="4"/>
      <c r="N19" s="4" t="s">
        <v>38</v>
      </c>
      <c r="O19" s="4"/>
    </row>
    <row r="20" spans="1:15" x14ac:dyDescent="0.2">
      <c r="A20" s="16">
        <v>12</v>
      </c>
      <c r="B20" s="17" t="s">
        <v>39</v>
      </c>
      <c r="C20" s="16" t="s">
        <v>29</v>
      </c>
      <c r="D20" s="20">
        <v>1.4E-3</v>
      </c>
      <c r="E20" s="20">
        <v>2.5000000000000001E-3</v>
      </c>
      <c r="F20" s="20">
        <v>2.7000000000000001E-3</v>
      </c>
      <c r="G20" s="20">
        <v>2.7000000000000001E-3</v>
      </c>
      <c r="H20" s="4"/>
      <c r="I20" s="4"/>
      <c r="J20" s="4"/>
      <c r="K20" s="4"/>
      <c r="L20" s="4"/>
      <c r="M20" s="4"/>
      <c r="N20" s="4"/>
      <c r="O20" s="4"/>
    </row>
    <row r="21" spans="1:15" x14ac:dyDescent="0.2">
      <c r="A21" s="16">
        <v>13</v>
      </c>
      <c r="B21" s="17" t="s">
        <v>40</v>
      </c>
      <c r="C21" s="16" t="s">
        <v>29</v>
      </c>
      <c r="D21" s="20">
        <v>2.9999999999999997E-4</v>
      </c>
      <c r="E21" s="20">
        <v>2.9999999999999997E-4</v>
      </c>
      <c r="F21" s="20">
        <v>2.9999999999999997E-4</v>
      </c>
      <c r="G21" s="20">
        <v>2.9999999999999997E-4</v>
      </c>
      <c r="H21" s="4"/>
      <c r="I21" s="4"/>
      <c r="J21" s="4"/>
      <c r="K21" s="4"/>
      <c r="L21" s="4"/>
      <c r="M21" s="4"/>
      <c r="N21" s="4"/>
      <c r="O21" s="4"/>
    </row>
    <row r="22" spans="1:15" x14ac:dyDescent="0.2">
      <c r="A22" s="16">
        <v>14</v>
      </c>
      <c r="B22" s="17" t="s">
        <v>41</v>
      </c>
      <c r="C22" s="16" t="s">
        <v>29</v>
      </c>
      <c r="D22" s="20">
        <f>ROUND(D11*0.01,4)</f>
        <v>4.7999999999999996E-3</v>
      </c>
      <c r="E22" s="20">
        <f>ROUND(E11*0.01,4)</f>
        <v>4.4999999999999997E-3</v>
      </c>
      <c r="F22" s="20">
        <f>ROUND(F11*0.01,4)</f>
        <v>5.1000000000000004E-3</v>
      </c>
      <c r="G22" s="20">
        <f>ROUND(G11*0.01,4)</f>
        <v>5.0000000000000001E-3</v>
      </c>
      <c r="H22" s="4"/>
      <c r="I22" s="4"/>
      <c r="J22" s="4"/>
      <c r="K22" s="4"/>
      <c r="L22" s="4"/>
      <c r="M22" s="4"/>
      <c r="N22" s="4"/>
      <c r="O22" s="4"/>
    </row>
    <row r="23" spans="1:15" x14ac:dyDescent="0.2">
      <c r="A23" s="16">
        <v>15</v>
      </c>
      <c r="B23" s="17" t="s">
        <v>42</v>
      </c>
      <c r="C23" s="16" t="s">
        <v>29</v>
      </c>
      <c r="D23" s="20">
        <v>2.1000000000000001E-2</v>
      </c>
      <c r="E23" s="20">
        <v>2.1000000000000001E-2</v>
      </c>
      <c r="F23" s="20">
        <v>2.1000000000000001E-2</v>
      </c>
      <c r="G23" s="20">
        <v>2.1000000000000001E-2</v>
      </c>
      <c r="H23" s="4"/>
      <c r="I23" s="4"/>
      <c r="J23" s="4"/>
      <c r="K23" s="4"/>
      <c r="L23" s="4"/>
      <c r="M23" s="4"/>
      <c r="N23" s="4"/>
      <c r="O23" s="4"/>
    </row>
    <row r="24" spans="1:15" x14ac:dyDescent="0.2">
      <c r="A24" s="16">
        <v>16</v>
      </c>
      <c r="B24" s="17" t="s">
        <v>43</v>
      </c>
      <c r="C24" s="16" t="s">
        <v>29</v>
      </c>
      <c r="D24" s="20">
        <v>2.4E-2</v>
      </c>
      <c r="E24" s="20">
        <v>2.4E-2</v>
      </c>
      <c r="F24" s="20">
        <v>2.4E-2</v>
      </c>
      <c r="G24" s="25" t="s">
        <v>44</v>
      </c>
      <c r="H24" s="4"/>
      <c r="I24" s="4"/>
      <c r="J24" s="4"/>
      <c r="K24" s="4"/>
      <c r="L24" s="4"/>
      <c r="M24" s="4"/>
      <c r="N24" s="4"/>
      <c r="O24" s="4"/>
    </row>
    <row r="25" spans="1:15" x14ac:dyDescent="0.2">
      <c r="A25" s="16">
        <v>17</v>
      </c>
      <c r="B25" s="17" t="s">
        <v>45</v>
      </c>
      <c r="C25" s="16" t="s">
        <v>29</v>
      </c>
      <c r="D25" s="20">
        <v>6.3E-2</v>
      </c>
      <c r="E25" s="20">
        <v>6.3E-2</v>
      </c>
      <c r="F25" s="20">
        <v>6.4000000000000001E-2</v>
      </c>
      <c r="G25" s="20">
        <v>7.5999999999999998E-2</v>
      </c>
      <c r="H25" s="4"/>
      <c r="I25" s="4"/>
      <c r="J25" s="4"/>
      <c r="K25" s="4"/>
      <c r="L25" s="4"/>
      <c r="M25" s="4"/>
      <c r="N25" s="4"/>
      <c r="O25" s="4"/>
    </row>
    <row r="26" spans="1:15" x14ac:dyDescent="0.2">
      <c r="A26" s="36" t="s">
        <v>46</v>
      </c>
      <c r="B26" s="21" t="s">
        <v>47</v>
      </c>
      <c r="C26" s="37" t="s">
        <v>29</v>
      </c>
      <c r="D26" s="38">
        <f>SUM(D19:D25)</f>
        <v>0.11454790000000001</v>
      </c>
      <c r="E26" s="38">
        <f>SUM(E19:E25)</f>
        <v>0.115345</v>
      </c>
      <c r="F26" s="38">
        <f>SUM(F19:F25)</f>
        <v>0.1171514</v>
      </c>
      <c r="G26" s="38">
        <f>SUM(G19:G25)</f>
        <v>0.10504959999999999</v>
      </c>
      <c r="H26" s="4"/>
      <c r="I26" s="4"/>
      <c r="J26" s="4"/>
      <c r="K26" s="4"/>
      <c r="L26" s="4"/>
      <c r="M26" s="4"/>
      <c r="N26" s="4"/>
      <c r="O26" s="4"/>
    </row>
    <row r="27" spans="1:15" x14ac:dyDescent="0.2">
      <c r="A27" s="16">
        <v>18</v>
      </c>
      <c r="B27" s="17" t="s">
        <v>48</v>
      </c>
      <c r="C27" s="16" t="s">
        <v>29</v>
      </c>
      <c r="D27" s="40">
        <f>SUM(D11+D18+D26)</f>
        <v>1.4193479000000002</v>
      </c>
      <c r="E27" s="40">
        <f>SUM(E11+E18+E26)</f>
        <v>1.3851450000000001</v>
      </c>
      <c r="F27" s="40">
        <f>SUM(F11+F18+F26)</f>
        <v>1.3330514</v>
      </c>
      <c r="G27" s="40">
        <f>SUM(G11+G18+G26)</f>
        <v>1.2609496</v>
      </c>
      <c r="H27" s="4"/>
      <c r="I27" s="4"/>
      <c r="J27" s="4"/>
      <c r="K27" s="4"/>
      <c r="L27" s="4"/>
      <c r="M27" s="4"/>
      <c r="N27" s="4"/>
      <c r="O27" s="4"/>
    </row>
    <row r="28" spans="1:15" ht="13.9" customHeight="1" x14ac:dyDescent="0.2">
      <c r="A28" s="41" t="s">
        <v>49</v>
      </c>
      <c r="B28" s="42" t="s">
        <v>50</v>
      </c>
      <c r="C28" s="43" t="s">
        <v>29</v>
      </c>
      <c r="D28" s="44">
        <f>ROUND(D27,2)</f>
        <v>1.42</v>
      </c>
      <c r="E28" s="44">
        <f>ROUND(E27,2)</f>
        <v>1.39</v>
      </c>
      <c r="F28" s="44">
        <f>ROUND(F27,2)</f>
        <v>1.33</v>
      </c>
      <c r="G28" s="45">
        <f>ROUND(G27,2)</f>
        <v>1.26</v>
      </c>
      <c r="H28" s="4"/>
      <c r="I28" s="4"/>
      <c r="J28" s="4"/>
      <c r="K28" s="4"/>
      <c r="L28" s="4"/>
      <c r="M28" s="4"/>
      <c r="N28" s="4"/>
      <c r="O28" s="4"/>
    </row>
    <row r="29" spans="1:15" ht="15" customHeight="1" x14ac:dyDescent="0.25">
      <c r="A29" s="67" t="s">
        <v>51</v>
      </c>
      <c r="B29" s="67"/>
      <c r="C29" s="16" t="s">
        <v>29</v>
      </c>
      <c r="D29" s="49">
        <v>1.41</v>
      </c>
      <c r="E29" s="50">
        <v>1.38</v>
      </c>
      <c r="F29" s="50">
        <v>1.31</v>
      </c>
      <c r="G29" s="51">
        <v>1.24</v>
      </c>
      <c r="H29" s="4"/>
      <c r="I29" s="4"/>
      <c r="J29" s="4"/>
      <c r="K29" s="4"/>
      <c r="L29" s="4"/>
      <c r="M29" s="4"/>
    </row>
    <row r="30" spans="1:15" ht="13.9" customHeight="1" x14ac:dyDescent="0.2">
      <c r="A30" s="67" t="s">
        <v>52</v>
      </c>
      <c r="B30" s="67"/>
      <c r="C30" s="16" t="s">
        <v>29</v>
      </c>
      <c r="D30" s="46">
        <f>D28-D29</f>
        <v>1.0000000000000009E-2</v>
      </c>
      <c r="E30" s="46">
        <f>E28-E29</f>
        <v>1.0000000000000009E-2</v>
      </c>
      <c r="F30" s="46">
        <f>F28-F29</f>
        <v>2.0000000000000018E-2</v>
      </c>
      <c r="G30" s="46">
        <f>G28-G29</f>
        <v>2.0000000000000018E-2</v>
      </c>
      <c r="H30" s="4"/>
      <c r="I30" s="4"/>
      <c r="J30" s="4"/>
      <c r="K30" s="4"/>
      <c r="L30" s="4"/>
      <c r="M30" s="4"/>
    </row>
  </sheetData>
  <mergeCells count="3">
    <mergeCell ref="B1:G1"/>
    <mergeCell ref="A29:B29"/>
    <mergeCell ref="A30:B30"/>
  </mergeCells>
  <conditionalFormatting sqref="D30: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scale="6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Peko Sekulic</dc:creator>
  <cp:lastModifiedBy>Naftagas MRNG</cp:lastModifiedBy>
  <cp:lastPrinted>2026-01-23T12:36:15Z</cp:lastPrinted>
  <dcterms:created xsi:type="dcterms:W3CDTF">2024-09-23T06:54:56Z</dcterms:created>
  <dcterms:modified xsi:type="dcterms:W3CDTF">2026-02-09T07:36:59Z</dcterms:modified>
</cp:coreProperties>
</file>