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35C4DD7B-646C-4FDE-9361-C8D5E20A662B}" xr6:coauthVersionLast="36" xr6:coauthVersionMax="36" xr10:uidLastSave="{00000000-0000-0000-0000-000000000000}"/>
  <bookViews>
    <workbookView xWindow="-105" yWindow="-105" windowWidth="23250" windowHeight="12450" xr2:uid="{75E8C2A2-6053-4351-BC17-D3B99CA73E30}"/>
  </bookViews>
  <sheets>
    <sheet name="Sheet1 (2)" sheetId="1" r:id="rId1"/>
  </sheets>
  <calcPr calcId="19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L15" i="1" l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O12" i="1"/>
  <c r="O11" i="1"/>
  <c r="O10" i="1"/>
  <c r="G10" i="1"/>
  <c r="F10" i="1"/>
  <c r="E10" i="1"/>
  <c r="D10" i="1"/>
  <c r="O9" i="1"/>
  <c r="O8" i="1"/>
  <c r="O7" i="1"/>
  <c r="O6" i="1"/>
  <c r="O5" i="1"/>
  <c r="O4" i="1"/>
  <c r="O15" i="1" l="1"/>
  <c r="F7" i="1" s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F28" i="1" s="1"/>
  <c r="F30" i="1" s="1"/>
  <c r="D22" i="1"/>
  <c r="D26" i="1" s="1"/>
  <c r="D15" i="1" s="1"/>
  <c r="G26" i="1" l="1"/>
  <c r="G15" i="1" s="1"/>
  <c r="G18" i="1" s="1"/>
  <c r="G27" i="1" s="1"/>
  <c r="G28" i="1" s="1"/>
  <c r="G30" i="1" s="1"/>
  <c r="E18" i="1"/>
  <c r="E27" i="1" s="1"/>
  <c r="E28" i="1" s="1"/>
  <c r="E30" i="1" s="1"/>
  <c r="D18" i="1"/>
  <c r="D27" i="1" s="1"/>
  <c r="D28" i="1" s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<sst xmlns="http://schemas.openxmlformats.org/spreadsheetml/2006/main" count="78" uniqueCount="55">
  <si>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</si>
  <si>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</si>
  <si>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</si>
  <si>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</si>
  <si>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</si>
  <si>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</si>
  <si>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</si>
  <si>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</si>
  <si>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</si>
  <si>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</si>
  <si>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</si>
  <si>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</si>
  <si>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</si>
  <si>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</si>
  <si>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</si>
  <si>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</si>
  <si>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</si>
  <si>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</si>
  <si>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</si>
  <si>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</si>
  <si>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</si>
  <si>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</si>
  <si>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</si>
  <si>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</si>
  <si>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</si>
  <si>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</si>
  <si>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</si>
  <si>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</si>
  <si>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</si>
  <si>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</si>
  <si>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</si>
  <si>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</si>
  <si>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</si>
  <si>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</si>
  <si>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</si>
  <si>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</si>
  <si>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</si>
  <si>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</si>
  <si>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</si>
  <si>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</si>
  <si>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</si>
  <si>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</si>
  <si>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</si>
  <si>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</si>
  <si>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</si>
  <si>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</si>
  <si>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</si>
  <si>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</si>
  <si>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</si>
  <si>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</si>
  <si>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</si>
  <si>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</si>
  <si>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</si>
  <si>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</si>
  <si>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OBRAČUN MALOPRODAJNIH CIJENA NAFTNIH DERIVATA 24.03.2025-07.04.2025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</si>
</sst>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11"/>
      <color rgb="FF003366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64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18" fillId="0" borderId="4" xfId="2" applyNumberFormat="1" applyFont="1" applyBorder="1"/>
    <xf numFmtId="2" fontId="18" fillId="0" borderId="5" xfId="2" applyNumberFormat="1" applyFont="1" applyBorder="1"/>
    <xf numFmtId="2" fontId="18" fillId="0" borderId="6" xfId="2" applyNumberFormat="1" applyFont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2" fontId="0" fillId="0" borderId="0" xfId="0" applyNumberFormat="1" applyFill="1"/>
    <xf numFmtId="164" fontId="10" fillId="0" borderId="0" xfId="0" applyNumberFormat="1" applyFont="1" applyFill="1" applyAlignment="1">
      <alignment horizontal="center"/>
    </xf>
    <xf numFmtId="2" fontId="1" fillId="0" borderId="0" xfId="1" applyNumberFormat="1" applyFill="1"/>
    <xf numFmtId="16" fontId="7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21" fillId="0" borderId="0" xfId="0" applyFont="1"/>
    <xf numFmtId="2" fontId="0" fillId="0" borderId="0" xfId="0" applyNumberFormat="1" applyFont="1" applyFill="1"/>
    <xf numFmtId="2" fontId="0" fillId="0" borderId="0" xfId="0" applyNumberFormat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P30"/>
  <sheetViews>
    <sheetView tabSelected="1" zoomScaleNormal="100" workbookViewId="0">
      <selection activeCell="G35" sqref="G35"/>
    </sheetView>
  </sheetViews>
  <sheetFormatPr defaultRowHeight="12.75" x14ac:dyDescent="0.2"/>
  <cols>
    <col min="1" max="1" width="3.42578125" customWidth="1"/>
    <col min="2" max="2" width="24.42578125" customWidth="1"/>
    <col min="4" max="7" width="12.7109375" customWidth="1"/>
    <col min="9" max="9" width="10.28515625" style="52" customWidth="1"/>
    <col min="10" max="10" width="14.140625" style="52" customWidth="1"/>
    <col min="11" max="12" width="13.140625" style="52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2" t="s">
        <v>54</v>
      </c>
      <c r="C1" s="62"/>
      <c r="D1" s="62"/>
      <c r="E1" s="62"/>
      <c r="F1" s="62"/>
      <c r="G1" s="62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726.95</v>
      </c>
      <c r="E4" s="15">
        <f>J15</f>
        <v>726.95</v>
      </c>
      <c r="F4" s="15">
        <f>K15</f>
        <v>673.9</v>
      </c>
      <c r="G4" s="15">
        <f>L15</f>
        <v>674.7</v>
      </c>
      <c r="H4" s="53">
        <v>45740</v>
      </c>
      <c r="I4" s="54">
        <v>726.25</v>
      </c>
      <c r="J4" s="54">
        <v>726.25</v>
      </c>
      <c r="K4" s="54">
        <v>677.75</v>
      </c>
      <c r="L4" s="54">
        <v>682</v>
      </c>
      <c r="M4" s="53">
        <v>45740</v>
      </c>
      <c r="N4" s="59">
        <v>1.0824</v>
      </c>
      <c r="O4" s="55">
        <f>1/N4</f>
        <v>0.92387287509238725</v>
      </c>
    </row>
    <row r="5" spans="1:16" ht="14.25" x14ac:dyDescent="0.2">
      <c r="A5" s="17">
        <v>2</v>
      </c>
      <c r="B5" s="18" t="s">
        <v>14</v>
      </c>
      <c r="C5" s="17" t="s">
        <v>13</v>
      </c>
      <c r="D5" s="19">
        <v>50</v>
      </c>
      <c r="E5" s="19">
        <v>5</v>
      </c>
      <c r="F5" s="19">
        <v>7.5</v>
      </c>
      <c r="G5" s="19">
        <v>4.5</v>
      </c>
      <c r="H5" s="53">
        <v>45741</v>
      </c>
      <c r="I5" s="56">
        <v>728.5</v>
      </c>
      <c r="J5" s="56">
        <v>728.5</v>
      </c>
      <c r="K5" s="56">
        <v>678.75</v>
      </c>
      <c r="L5" s="54">
        <v>681.75</v>
      </c>
      <c r="M5" s="53">
        <v>45741</v>
      </c>
      <c r="N5" s="59">
        <v>1.0825</v>
      </c>
      <c r="O5" s="55">
        <f t="shared" ref="O5:O12" si="0">1/N5</f>
        <v>0.92378752886836024</v>
      </c>
    </row>
    <row r="6" spans="1:16" ht="14.25" x14ac:dyDescent="0.2">
      <c r="A6" s="13" t="s">
        <v>15</v>
      </c>
      <c r="B6" s="18" t="s">
        <v>16</v>
      </c>
      <c r="C6" s="17" t="s">
        <v>13</v>
      </c>
      <c r="D6" s="20">
        <f>SUM(D4:D5)</f>
        <v>776.95</v>
      </c>
      <c r="E6" s="20">
        <f>SUM(E4:E5)</f>
        <v>731.95</v>
      </c>
      <c r="F6" s="20">
        <f>SUM(F4:F5)</f>
        <v>681.4</v>
      </c>
      <c r="G6" s="20">
        <f>SUM(G4:G5)</f>
        <v>679.2</v>
      </c>
      <c r="H6" s="53">
        <v>45742</v>
      </c>
      <c r="I6" s="54">
        <v>738.75</v>
      </c>
      <c r="J6" s="54">
        <v>738.75</v>
      </c>
      <c r="K6" s="54">
        <v>686.5</v>
      </c>
      <c r="L6" s="54">
        <v>686.25</v>
      </c>
      <c r="M6" s="53">
        <v>45742</v>
      </c>
      <c r="N6" s="59">
        <v>1.0788</v>
      </c>
      <c r="O6" s="55">
        <f t="shared" si="0"/>
        <v>0.9269558769002596</v>
      </c>
    </row>
    <row r="7" spans="1:16" ht="14.25" x14ac:dyDescent="0.2">
      <c r="A7" s="13" t="s">
        <v>17</v>
      </c>
      <c r="B7" s="18" t="s">
        <v>18</v>
      </c>
      <c r="C7" s="17" t="s">
        <v>19</v>
      </c>
      <c r="D7" s="21">
        <f>O15</f>
        <v>0.92110000000000003</v>
      </c>
      <c r="E7" s="21">
        <f>O15</f>
        <v>0.92110000000000003</v>
      </c>
      <c r="F7" s="21">
        <f>O15</f>
        <v>0.92110000000000003</v>
      </c>
      <c r="G7" s="21">
        <f>O15</f>
        <v>0.92110000000000003</v>
      </c>
      <c r="H7" s="53">
        <v>45743</v>
      </c>
      <c r="I7" s="54">
        <v>735.75</v>
      </c>
      <c r="J7" s="54">
        <v>735.75</v>
      </c>
      <c r="K7" s="61">
        <v>682.5</v>
      </c>
      <c r="L7" s="54">
        <v>682.5</v>
      </c>
      <c r="M7" s="53">
        <v>45743</v>
      </c>
      <c r="N7" s="59">
        <v>1.0785</v>
      </c>
      <c r="O7" s="55">
        <f t="shared" si="0"/>
        <v>0.92721372276309688</v>
      </c>
    </row>
    <row r="8" spans="1:16" ht="14.25" x14ac:dyDescent="0.2">
      <c r="A8" s="17">
        <v>3</v>
      </c>
      <c r="B8" s="18" t="s">
        <v>20</v>
      </c>
      <c r="C8" s="17" t="s">
        <v>21</v>
      </c>
      <c r="D8" s="19">
        <f>ROUND(D6*D7,2)</f>
        <v>715.65</v>
      </c>
      <c r="E8" s="19">
        <f>ROUND(E6*E7,2)</f>
        <v>674.2</v>
      </c>
      <c r="F8" s="19">
        <f>ROUND(F6*F7,2)</f>
        <v>627.64</v>
      </c>
      <c r="G8" s="19">
        <f>ROUND(G6*G7,2)</f>
        <v>625.61</v>
      </c>
      <c r="H8" s="53">
        <v>45744</v>
      </c>
      <c r="I8" s="54">
        <v>733</v>
      </c>
      <c r="J8" s="54">
        <v>733</v>
      </c>
      <c r="K8" s="61">
        <v>676</v>
      </c>
      <c r="L8" s="54">
        <v>674.25</v>
      </c>
      <c r="M8" s="53">
        <v>45744</v>
      </c>
      <c r="N8" s="59">
        <v>1.0797000000000001</v>
      </c>
      <c r="O8" s="55">
        <f t="shared" si="0"/>
        <v>0.92618319903676938</v>
      </c>
    </row>
    <row r="9" spans="1:16" ht="15" x14ac:dyDescent="0.25">
      <c r="A9" s="17" t="s">
        <v>22</v>
      </c>
      <c r="B9" s="18" t="s">
        <v>23</v>
      </c>
      <c r="C9" s="17" t="s">
        <v>24</v>
      </c>
      <c r="D9" s="21">
        <v>0.77200000000000002</v>
      </c>
      <c r="E9" s="21">
        <v>0.77200000000000002</v>
      </c>
      <c r="F9" s="21">
        <v>0.85</v>
      </c>
      <c r="G9" s="21">
        <v>0.85</v>
      </c>
      <c r="H9" s="57">
        <v>45747</v>
      </c>
      <c r="I9" s="58">
        <v>749</v>
      </c>
      <c r="J9" s="58">
        <v>749</v>
      </c>
      <c r="K9" s="60">
        <v>689.5</v>
      </c>
      <c r="L9" s="58">
        <v>690.25</v>
      </c>
      <c r="M9" s="57">
        <v>45747</v>
      </c>
      <c r="N9" s="59">
        <v>1.0814999999999999</v>
      </c>
      <c r="O9" s="55">
        <f t="shared" si="0"/>
        <v>0.92464170134073054</v>
      </c>
      <c r="P9" s="16"/>
    </row>
    <row r="10" spans="1:16" ht="15" x14ac:dyDescent="0.25">
      <c r="A10" s="13" t="s">
        <v>25</v>
      </c>
      <c r="B10" s="18" t="s">
        <v>26</v>
      </c>
      <c r="C10" s="17" t="s">
        <v>27</v>
      </c>
      <c r="D10" s="21">
        <f>D9/1000</f>
        <v>7.7200000000000001E-4</v>
      </c>
      <c r="E10" s="21">
        <f>E9/1000</f>
        <v>7.7200000000000001E-4</v>
      </c>
      <c r="F10" s="21">
        <f>F9/1000</f>
        <v>8.4999999999999995E-4</v>
      </c>
      <c r="G10" s="21">
        <f>G9/1000</f>
        <v>8.4999999999999995E-4</v>
      </c>
      <c r="H10" s="57">
        <v>45748</v>
      </c>
      <c r="I10" s="58">
        <v>751.25</v>
      </c>
      <c r="J10" s="58">
        <v>751.25</v>
      </c>
      <c r="K10" s="61">
        <v>689.5</v>
      </c>
      <c r="L10" s="58">
        <v>689.5</v>
      </c>
      <c r="M10" s="57">
        <v>45748</v>
      </c>
      <c r="N10" s="59">
        <v>1.0788</v>
      </c>
      <c r="O10" s="55">
        <f t="shared" si="0"/>
        <v>0.9269558769002596</v>
      </c>
    </row>
    <row r="11" spans="1:16" ht="15" x14ac:dyDescent="0.25">
      <c r="A11" s="13">
        <v>4</v>
      </c>
      <c r="B11" s="22" t="s">
        <v>28</v>
      </c>
      <c r="C11" s="23" t="s">
        <v>29</v>
      </c>
      <c r="D11" s="24">
        <f>ROUND(D8*D10,3)</f>
        <v>0.55200000000000005</v>
      </c>
      <c r="E11" s="24">
        <f>ROUND(E8*E10,3)</f>
        <v>0.52</v>
      </c>
      <c r="F11" s="24">
        <f>ROUND(F8*F10,3)</f>
        <v>0.53300000000000003</v>
      </c>
      <c r="G11" s="24">
        <f>ROUND(G8*G10,3)</f>
        <v>0.53200000000000003</v>
      </c>
      <c r="H11" s="57">
        <v>45749</v>
      </c>
      <c r="I11">
        <v>744.75</v>
      </c>
      <c r="J11">
        <v>744.75</v>
      </c>
      <c r="K11" s="61">
        <v>689.25</v>
      </c>
      <c r="L11" s="61">
        <v>689.75</v>
      </c>
      <c r="M11" s="57">
        <v>45749</v>
      </c>
      <c r="N11" s="59">
        <v>1.0803</v>
      </c>
      <c r="O11" s="55">
        <f t="shared" si="0"/>
        <v>0.9256687957048968</v>
      </c>
    </row>
    <row r="12" spans="1:16" ht="15" x14ac:dyDescent="0.25">
      <c r="A12" s="17">
        <v>5</v>
      </c>
      <c r="B12" s="18" t="s">
        <v>30</v>
      </c>
      <c r="C12" s="17" t="s">
        <v>29</v>
      </c>
      <c r="D12" s="21">
        <v>0</v>
      </c>
      <c r="E12" s="21">
        <v>0</v>
      </c>
      <c r="F12" s="21">
        <v>0</v>
      </c>
      <c r="G12" s="21">
        <v>0</v>
      </c>
      <c r="H12" s="57">
        <v>45750</v>
      </c>
      <c r="I12" s="61">
        <v>698</v>
      </c>
      <c r="J12" s="61">
        <v>698</v>
      </c>
      <c r="K12">
        <v>650.75</v>
      </c>
      <c r="L12">
        <v>650.75</v>
      </c>
      <c r="M12" s="57">
        <v>45750</v>
      </c>
      <c r="N12" s="59">
        <v>1.1096999999999999</v>
      </c>
      <c r="O12" s="55">
        <f t="shared" si="0"/>
        <v>0.90114445345588901</v>
      </c>
    </row>
    <row r="13" spans="1:16" ht="15" x14ac:dyDescent="0.25">
      <c r="A13" s="17">
        <v>6</v>
      </c>
      <c r="B13" s="18" t="s">
        <v>31</v>
      </c>
      <c r="C13" s="17" t="s">
        <v>29</v>
      </c>
      <c r="D13" s="21">
        <v>0</v>
      </c>
      <c r="E13" s="21">
        <v>0</v>
      </c>
      <c r="F13" s="21">
        <v>0</v>
      </c>
      <c r="G13" s="21">
        <v>0</v>
      </c>
      <c r="H13" s="57">
        <v>45751</v>
      </c>
      <c r="I13" s="54">
        <v>664.25</v>
      </c>
      <c r="J13" s="56">
        <v>664.25</v>
      </c>
      <c r="K13" s="56">
        <v>618.5</v>
      </c>
      <c r="L13" s="54">
        <v>620</v>
      </c>
      <c r="M13" s="57">
        <v>45751</v>
      </c>
      <c r="N13" s="59">
        <v>1.1056999999999999</v>
      </c>
      <c r="O13" s="55">
        <f>1/N13</f>
        <v>0.90440444966989242</v>
      </c>
    </row>
    <row r="14" spans="1:16" ht="15" x14ac:dyDescent="0.25">
      <c r="A14" s="17">
        <v>7</v>
      </c>
      <c r="B14" s="18" t="s">
        <v>32</v>
      </c>
      <c r="C14" s="17" t="s">
        <v>29</v>
      </c>
      <c r="D14" s="21">
        <f>ROUND(1.3*D7*D10,4)</f>
        <v>8.9999999999999998E-4</v>
      </c>
      <c r="E14" s="21">
        <f>ROUND(1.3*E7*E10,4)</f>
        <v>8.9999999999999998E-4</v>
      </c>
      <c r="F14" s="21">
        <f>ROUND(1.3*F7*F10,4)</f>
        <v>1E-3</v>
      </c>
      <c r="G14" s="21">
        <f>ROUND(1.3*G7*G10,4)</f>
        <v>1E-3</v>
      </c>
      <c r="H14" s="57"/>
      <c r="I14" s="54"/>
      <c r="J14" s="56"/>
      <c r="K14" s="56"/>
      <c r="L14" s="54"/>
      <c r="M14" s="57"/>
      <c r="N14" s="59"/>
      <c r="O14" s="55"/>
    </row>
    <row r="15" spans="1:16" ht="15" x14ac:dyDescent="0.25">
      <c r="A15" s="17">
        <v>8</v>
      </c>
      <c r="B15" s="18" t="s">
        <v>33</v>
      </c>
      <c r="C15" s="17" t="s">
        <v>29</v>
      </c>
      <c r="D15" s="28">
        <f>ROUND((D11+D12+D13+D14+D16+D17+D26)*0.21,3)</f>
        <v>0.26200000000000001</v>
      </c>
      <c r="E15" s="28">
        <f t="shared" ref="E15:F15" si="1">ROUND((E11+E12+E13+E14+E16+E17+E26)*0.21,3)</f>
        <v>0.255</v>
      </c>
      <c r="F15" s="28">
        <f t="shared" si="1"/>
        <v>0.23499999999999999</v>
      </c>
      <c r="G15" s="28">
        <f>ROUND((G11+G12+G13+G14+G16+G26)*0.21,3)</f>
        <v>0.22600000000000001</v>
      </c>
      <c r="H15" s="29"/>
      <c r="I15" s="30">
        <f>AVERAGE(I4:I13)</f>
        <v>726.95</v>
      </c>
      <c r="J15" s="30">
        <f>AVERAGE(J4:J13)</f>
        <v>726.95</v>
      </c>
      <c r="K15" s="30">
        <f>AVERAGE(K4:K13)</f>
        <v>673.9</v>
      </c>
      <c r="L15" s="30">
        <f>AVERAGE(L4:L13)</f>
        <v>674.7</v>
      </c>
      <c r="M15" s="31"/>
      <c r="N15" s="31"/>
      <c r="O15" s="32">
        <f>ROUND(AVERAGE(O2:O13),4)</f>
        <v>0.92110000000000003</v>
      </c>
    </row>
    <row r="16" spans="1:16" ht="15" x14ac:dyDescent="0.25">
      <c r="A16" s="17">
        <v>9</v>
      </c>
      <c r="B16" s="18" t="s">
        <v>34</v>
      </c>
      <c r="C16" s="17" t="s">
        <v>29</v>
      </c>
      <c r="D16" s="28">
        <v>0.54900000000000004</v>
      </c>
      <c r="E16" s="28">
        <v>0.54900000000000004</v>
      </c>
      <c r="F16" s="28">
        <v>0.44</v>
      </c>
      <c r="G16" s="28">
        <v>0.43999999999999995</v>
      </c>
      <c r="H16" s="25"/>
      <c r="I16" s="25"/>
      <c r="J16" s="25"/>
      <c r="K16" s="25"/>
      <c r="L16" s="25"/>
      <c r="M16" s="33"/>
      <c r="N16" s="34"/>
      <c r="O16" s="35"/>
    </row>
    <row r="17" spans="1:15" ht="15" x14ac:dyDescent="0.25">
      <c r="A17" s="17">
        <v>10</v>
      </c>
      <c r="B17" s="18" t="s">
        <v>53</v>
      </c>
      <c r="C17" s="17" t="s">
        <v>29</v>
      </c>
      <c r="D17" s="28">
        <v>0.03</v>
      </c>
      <c r="E17" s="28">
        <v>0.03</v>
      </c>
      <c r="F17" s="28">
        <v>0.03</v>
      </c>
      <c r="G17" s="28">
        <v>0</v>
      </c>
      <c r="H17" s="36"/>
      <c r="I17" s="37"/>
      <c r="J17" s="37"/>
      <c r="K17" s="37"/>
      <c r="L17" s="37"/>
      <c r="M17" s="27"/>
      <c r="N17" s="27"/>
      <c r="O17" s="35"/>
    </row>
    <row r="18" spans="1:15" x14ac:dyDescent="0.2">
      <c r="A18" s="38" t="s">
        <v>35</v>
      </c>
      <c r="B18" s="22" t="s">
        <v>36</v>
      </c>
      <c r="C18" s="39" t="s">
        <v>29</v>
      </c>
      <c r="D18" s="40">
        <f>SUM(D12:D17)</f>
        <v>0.84190000000000009</v>
      </c>
      <c r="E18" s="40">
        <f>SUM(E12:E17)</f>
        <v>0.83490000000000009</v>
      </c>
      <c r="F18" s="41">
        <f>SUM(F12:F17)</f>
        <v>0.70599999999999996</v>
      </c>
      <c r="G18" s="40">
        <f>SUM(G12:G17)</f>
        <v>0.66699999999999993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7">
        <v>11</v>
      </c>
      <c r="B19" s="18" t="s">
        <v>37</v>
      </c>
      <c r="C19" s="17" t="s">
        <v>29</v>
      </c>
      <c r="D19" s="21">
        <f>0.01*D11/100</f>
        <v>5.5200000000000007E-5</v>
      </c>
      <c r="E19" s="21">
        <f t="shared" ref="E19:G19" si="2">0.01*E11/100</f>
        <v>5.2000000000000004E-5</v>
      </c>
      <c r="F19" s="21">
        <f t="shared" si="2"/>
        <v>5.3300000000000008E-5</v>
      </c>
      <c r="G19" s="21">
        <f t="shared" si="2"/>
        <v>5.3199999999999999E-5</v>
      </c>
      <c r="H19" s="4"/>
      <c r="I19" s="4"/>
      <c r="J19" s="4" t="s">
        <v>38</v>
      </c>
      <c r="K19" s="4"/>
      <c r="L19" s="4"/>
      <c r="M19" s="4"/>
      <c r="N19" s="4"/>
      <c r="O19" s="4"/>
    </row>
    <row r="20" spans="1:15" x14ac:dyDescent="0.2">
      <c r="A20" s="17">
        <v>12</v>
      </c>
      <c r="B20" s="18" t="s">
        <v>39</v>
      </c>
      <c r="C20" s="17" t="s">
        <v>29</v>
      </c>
      <c r="D20" s="21">
        <v>1.4E-3</v>
      </c>
      <c r="E20" s="21">
        <v>2.5000000000000001E-3</v>
      </c>
      <c r="F20" s="21">
        <v>2.7000000000000001E-3</v>
      </c>
      <c r="G20" s="21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7">
        <v>13</v>
      </c>
      <c r="B21" s="18" t="s">
        <v>40</v>
      </c>
      <c r="C21" s="17" t="s">
        <v>29</v>
      </c>
      <c r="D21" s="21">
        <v>2.9999999999999997E-4</v>
      </c>
      <c r="E21" s="21">
        <v>2.9999999999999997E-4</v>
      </c>
      <c r="F21" s="21">
        <v>2.9999999999999997E-4</v>
      </c>
      <c r="G21" s="21">
        <v>2.9999999999999997E-4</v>
      </c>
      <c r="H21" s="4"/>
      <c r="I21" s="4"/>
      <c r="J21" s="4"/>
      <c r="K21" s="4"/>
      <c r="L21" s="4"/>
      <c r="M21" s="4"/>
      <c r="N21" s="4" t="s">
        <v>38</v>
      </c>
      <c r="O21" s="4"/>
    </row>
    <row r="22" spans="1:15" x14ac:dyDescent="0.2">
      <c r="A22" s="17">
        <v>14</v>
      </c>
      <c r="B22" s="18" t="s">
        <v>41</v>
      </c>
      <c r="C22" s="17" t="s">
        <v>29</v>
      </c>
      <c r="D22" s="21">
        <f>ROUND(D11*0.01,4)</f>
        <v>5.4999999999999997E-3</v>
      </c>
      <c r="E22" s="21">
        <f>ROUND(E11*0.01,4)</f>
        <v>5.1999999999999998E-3</v>
      </c>
      <c r="F22" s="21">
        <f>ROUND(F11*0.01,4)</f>
        <v>5.3E-3</v>
      </c>
      <c r="G22" s="21">
        <f>ROUND(G11*0.01,4)</f>
        <v>5.3E-3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7">
        <v>15</v>
      </c>
      <c r="B23" s="18" t="s">
        <v>42</v>
      </c>
      <c r="C23" s="17" t="s">
        <v>29</v>
      </c>
      <c r="D23" s="21">
        <v>2.1000000000000001E-2</v>
      </c>
      <c r="E23" s="21">
        <v>2.1000000000000001E-2</v>
      </c>
      <c r="F23" s="21">
        <v>2.1000000000000001E-2</v>
      </c>
      <c r="G23" s="21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7">
        <v>16</v>
      </c>
      <c r="B24" s="18" t="s">
        <v>43</v>
      </c>
      <c r="C24" s="17" t="s">
        <v>29</v>
      </c>
      <c r="D24" s="21">
        <v>2.4E-2</v>
      </c>
      <c r="E24" s="21">
        <v>2.4E-2</v>
      </c>
      <c r="F24" s="21">
        <v>2.4E-2</v>
      </c>
      <c r="G24" s="26" t="s">
        <v>44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7">
        <v>17</v>
      </c>
      <c r="B25" s="18" t="s">
        <v>45</v>
      </c>
      <c r="C25" s="17" t="s">
        <v>29</v>
      </c>
      <c r="D25" s="21">
        <v>6.3E-2</v>
      </c>
      <c r="E25" s="21">
        <v>6.3E-2</v>
      </c>
      <c r="F25" s="21">
        <v>6.4000000000000001E-2</v>
      </c>
      <c r="G25" s="21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38" t="s">
        <v>46</v>
      </c>
      <c r="B26" s="22" t="s">
        <v>47</v>
      </c>
      <c r="C26" s="39" t="s">
        <v>29</v>
      </c>
      <c r="D26" s="40">
        <f>SUM(D19:D25)</f>
        <v>0.1152552</v>
      </c>
      <c r="E26" s="40">
        <f>SUM(E19:E25)</f>
        <v>0.116052</v>
      </c>
      <c r="F26" s="40">
        <f>SUM(F19:F25)</f>
        <v>0.11735330000000001</v>
      </c>
      <c r="G26" s="40">
        <f>SUM(G19:G25)</f>
        <v>0.10535320000000001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7">
        <v>18</v>
      </c>
      <c r="B27" s="18" t="s">
        <v>48</v>
      </c>
      <c r="C27" s="17" t="s">
        <v>29</v>
      </c>
      <c r="D27" s="42">
        <f>SUM(D11+D18+D26)</f>
        <v>1.5091552000000001</v>
      </c>
      <c r="E27" s="42">
        <f>SUM(E11+E18+E26)</f>
        <v>1.4709520000000003</v>
      </c>
      <c r="F27" s="42">
        <f>SUM(F11+F18+F26)</f>
        <v>1.3563532999999999</v>
      </c>
      <c r="G27" s="42">
        <f>SUM(G11+G18+G26)</f>
        <v>1.3043531999999998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3" t="s">
        <v>49</v>
      </c>
      <c r="B28" s="44" t="s">
        <v>50</v>
      </c>
      <c r="C28" s="45" t="s">
        <v>29</v>
      </c>
      <c r="D28" s="46">
        <f>ROUND(D27,2)</f>
        <v>1.51</v>
      </c>
      <c r="E28" s="46">
        <f>ROUND(E27,2)</f>
        <v>1.47</v>
      </c>
      <c r="F28" s="46">
        <f>ROUND(F27,2)</f>
        <v>1.36</v>
      </c>
      <c r="G28" s="47">
        <f>ROUND(G27,2)</f>
        <v>1.3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63" t="s">
        <v>51</v>
      </c>
      <c r="B29" s="63"/>
      <c r="C29" s="17" t="s">
        <v>29</v>
      </c>
      <c r="D29" s="48">
        <v>1.48</v>
      </c>
      <c r="E29" s="49">
        <v>1.44</v>
      </c>
      <c r="F29" s="49">
        <v>1.35</v>
      </c>
      <c r="G29" s="50">
        <v>1.29</v>
      </c>
      <c r="H29" s="4"/>
      <c r="I29" s="4"/>
      <c r="J29" s="4"/>
      <c r="K29" s="4"/>
      <c r="L29" s="4"/>
      <c r="M29" s="4"/>
      <c r="N29" s="4"/>
      <c r="O29" s="4"/>
    </row>
    <row r="30" spans="1:15" ht="13.9" customHeight="1" x14ac:dyDescent="0.2">
      <c r="A30" s="63" t="s">
        <v>52</v>
      </c>
      <c r="B30" s="63"/>
      <c r="C30" s="17" t="s">
        <v>29</v>
      </c>
      <c r="D30" s="51">
        <f>D28-D29</f>
        <v>3.0000000000000027E-2</v>
      </c>
      <c r="E30" s="51">
        <f>E28-E29</f>
        <v>3.0000000000000027E-2</v>
      </c>
      <c r="F30" s="51">
        <f>F28-F29</f>
        <v>1.0000000000000009E-2</v>
      </c>
      <c r="G30" s="51">
        <f>G28-G29</f>
        <v>1.0000000000000009E-2</v>
      </c>
      <c r="H30" s="4"/>
      <c r="I30" s="4"/>
      <c r="J30" s="4"/>
      <c r="K30" s="4"/>
      <c r="L30" s="4"/>
      <c r="M30" s="4"/>
      <c r="N30" s="4"/>
      <c r="O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2025-03-25T08:41:41Z</cp:lastPrinted>
  <dcterms:created xsi:type="dcterms:W3CDTF">2024-09-23T06:54:56Z</dcterms:created>
  <dcterms:modified xsi:type="dcterms:W3CDTF">2025-04-07T07:19:15Z</dcterms:modified>
</cp:coreProperties>
</file>