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ftagas.mrng\Desktop\Obračun cijena goriva 2025\"/>
    </mc:Choice>
  </mc:AlternateContent>
  <xr:revisionPtr revIDLastSave="0" documentId="13_ncr:1_{AF4C023E-A9A1-4549-945F-4368BF5F5E13}" xr6:coauthVersionLast="36" xr6:coauthVersionMax="36" xr10:uidLastSave="{00000000-0000-0000-0000-000000000000}"/>
  <bookViews>
    <workbookView xWindow="0" yWindow="0" windowWidth="28800" windowHeight="12225" xr2:uid="{75E8C2A2-6053-4351-BC17-D3B99CA73E30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13" i="1" l="1"/>
  <c r="O11" i="1"/>
  <c r="O12" i="1"/>
  <c r="L15" i="1" l="1"/>
  <c r="G4" i="1" s="1"/>
  <c r="G6" i="1" s="1"/>
  <c r="K15" i="1"/>
  <c r="F4" i="1" s="1"/>
  <c r="F6" i="1" s="1"/>
  <c r="J15" i="1"/>
  <c r="E4" i="1" s="1"/>
  <c r="E6" i="1" s="1"/>
  <c r="I15" i="1"/>
  <c r="D4" i="1" s="1"/>
  <c r="D6" i="1" s="1"/>
  <c r="O10" i="1"/>
  <c r="G10" i="1"/>
  <c r="F10" i="1"/>
  <c r="E10" i="1"/>
  <c r="D10" i="1"/>
  <c r="O9" i="1"/>
  <c r="O8" i="1"/>
  <c r="O5" i="1"/>
  <c r="O15" i="1" l="1"/>
  <c r="F7" i="1" s="1"/>
  <c r="F14" i="1" s="1"/>
  <c r="G7" i="1" l="1"/>
  <c r="G14" i="1" s="1"/>
  <c r="D7" i="1"/>
  <c r="D14" i="1" s="1"/>
  <c r="E7" i="1"/>
  <c r="E14" i="1" s="1"/>
  <c r="F8" i="1"/>
  <c r="F11" i="1" s="1"/>
  <c r="F19" i="1" s="1"/>
  <c r="E8" i="1" l="1"/>
  <c r="E11" i="1" s="1"/>
  <c r="E19" i="1" s="1"/>
  <c r="G8" i="1"/>
  <c r="G11" i="1" s="1"/>
  <c r="D8" i="1"/>
  <c r="D11" i="1" s="1"/>
  <c r="D19" i="1" s="1"/>
  <c r="F22" i="1"/>
  <c r="F26" i="1" s="1"/>
  <c r="F15" i="1" s="1"/>
  <c r="G22" i="1" l="1"/>
  <c r="G19" i="1"/>
  <c r="E22" i="1"/>
  <c r="E26" i="1" s="1"/>
  <c r="E15" i="1" s="1"/>
  <c r="F18" i="1"/>
  <c r="F27" i="1" s="1"/>
  <c r="D22" i="1"/>
  <c r="D26" i="1" s="1"/>
  <c r="D15" i="1" s="1"/>
  <c r="F28" i="1" l="1"/>
  <c r="F30" i="1" s="1"/>
  <c r="G26" i="1"/>
  <c r="G15" i="1" s="1"/>
  <c r="G18" i="1" s="1"/>
  <c r="G27" i="1" s="1"/>
  <c r="E18" i="1"/>
  <c r="E27" i="1" s="1"/>
  <c r="D18" i="1"/>
  <c r="D27" i="1" s="1"/>
  <c r="G28" i="1" l="1"/>
  <c r="G30" i="1" s="1"/>
  <c r="E28" i="1"/>
  <c r="E30" i="1" s="1"/>
  <c r="D28" i="1"/>
  <c r="D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Zorana Sekulic</author>
  </authors>
  <commentList>
    <comment ref="L3" authorId="0" shapeId="0" xr:uid="{C4197BA6-B0BD-4157-9C76-B69FDCB0391A}">
      <text>
        <r>
          <rPr>
            <b/>
            <sz val="9"/>
            <color indexed="81"/>
            <rFont val="Tahoma"/>
            <family val="2"/>
          </rPr>
          <t>Zorana Sekulic:</t>
        </r>
        <r>
          <rPr>
            <sz val="9"/>
            <color indexed="81"/>
            <rFont val="Tahoma"/>
            <family val="2"/>
          </rPr>
          <t xml:space="preserve">
Lož ulje ekstra lako</t>
        </r>
      </text>
    </comment>
  </commentList>
</comments>
</file>

<file path=xl/sharedStrings.xml><?xml version="1.0" encoding="utf-8"?>
<sst xmlns="http://schemas.openxmlformats.org/spreadsheetml/2006/main" count="83" uniqueCount="59">
  <si>
    <t>Obračunski elementi</t>
  </si>
  <si>
    <t>EUROSUPER 98</t>
  </si>
  <si>
    <t>EUROSUPER 95</t>
  </si>
  <si>
    <t>EURODIESEL</t>
  </si>
  <si>
    <t>LOŽ ULJE</t>
  </si>
  <si>
    <t>datum</t>
  </si>
  <si>
    <t>EUROSUPER 98 (Prem Unl 10ppm)</t>
  </si>
  <si>
    <t>EUROSUPER 95 (Prem Unl 10ppm)</t>
  </si>
  <si>
    <t>EURODIESEL (10 ppm ULSD)</t>
  </si>
  <si>
    <t xml:space="preserve">LOŽ ULJE (Gasoil 0,1%) </t>
  </si>
  <si>
    <t>USD kurs</t>
  </si>
  <si>
    <t>pr.kurs</t>
  </si>
  <si>
    <t>Platt's European Marketscan</t>
  </si>
  <si>
    <t>USD / t</t>
  </si>
  <si>
    <t>Premija</t>
  </si>
  <si>
    <t>X1</t>
  </si>
  <si>
    <t>Prosjek srednjih cijena naftnih derivata sa premijom (1+2)</t>
  </si>
  <si>
    <t>X2</t>
  </si>
  <si>
    <t>Prosjek prodajnih deviznih kurseva</t>
  </si>
  <si>
    <t>EUR / USD</t>
  </si>
  <si>
    <t>Uvozna cijena po toni  (X1 x X2)</t>
  </si>
  <si>
    <t>EUR / t</t>
  </si>
  <si>
    <t>rd</t>
  </si>
  <si>
    <t>Gustina konverzije naftnih derivata</t>
  </si>
  <si>
    <t>kg / l</t>
  </si>
  <si>
    <t>D</t>
  </si>
  <si>
    <t>Gustina konverzije tona u litre  (rd/1000)</t>
  </si>
  <si>
    <t>t / l</t>
  </si>
  <si>
    <t>Uvozna cijena po litru  (X1 x X2 x D)</t>
  </si>
  <si>
    <t>EUR / l</t>
  </si>
  <si>
    <t xml:space="preserve">Carina  </t>
  </si>
  <si>
    <t>Težinska taksa  (1,00 €/t x X2 x D)</t>
  </si>
  <si>
    <t>Lučka taksa  (1,30 USD/t x X2 x D)</t>
  </si>
  <si>
    <t>PDV  (21 % na  4+5+6+7+9+X4)</t>
  </si>
  <si>
    <t xml:space="preserve">Akciza </t>
  </si>
  <si>
    <t>X3</t>
  </si>
  <si>
    <t>Takse, porezi i naknade  (5 ÷ 11)</t>
  </si>
  <si>
    <t>Gubici</t>
  </si>
  <si>
    <t xml:space="preserve"> </t>
  </si>
  <si>
    <t>Prekrcaj</t>
  </si>
  <si>
    <t>Kontrola i špedicija</t>
  </si>
  <si>
    <t>Provizija banke  ( 1% na 4)</t>
  </si>
  <si>
    <t xml:space="preserve">Troškovi distribucije </t>
  </si>
  <si>
    <t>Troškovi maloprodaje</t>
  </si>
  <si>
    <t xml:space="preserve">   -</t>
  </si>
  <si>
    <t>Bruto marža</t>
  </si>
  <si>
    <t>X4</t>
  </si>
  <si>
    <t>Gubici, troškovi i bruto marža  (12 ÷ 18)</t>
  </si>
  <si>
    <t>Maksimalna maloprodajna cijena  (4+X3+X4)</t>
  </si>
  <si>
    <t>MP</t>
  </si>
  <si>
    <t>Zaokružena maksimalna maloprodajna cijena</t>
  </si>
  <si>
    <t>Trenutna MP cijena</t>
  </si>
  <si>
    <t>Razlika</t>
  </si>
  <si>
    <t>Naknada za obavezne rezerve naftnih derivata</t>
  </si>
  <si>
    <t>HOLIDAY</t>
  </si>
  <si>
    <t xml:space="preserve">SPRING </t>
  </si>
  <si>
    <t xml:space="preserve">BANK </t>
  </si>
  <si>
    <t>OBRAČUN MALOPRODAJNIH CIJENA NAFTNIH DERIVATA 19.05.2025-02.06.2025</t>
  </si>
  <si>
    <t>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</si>
</sst>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b/>
      <sz val="9"/>
      <name val="Arial"/>
      <family val="2"/>
    </font>
    <font>
      <sz val="10"/>
      <color theme="9" tint="-0.499984740745262"/>
      <name val="Arial"/>
      <family val="2"/>
    </font>
    <font>
      <sz val="9"/>
      <name val="Arial"/>
      <family val="2"/>
    </font>
    <font>
      <b/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1"/>
      <color theme="9" tint="-0.499984740745262"/>
      <name val="Calibri"/>
      <family val="2"/>
      <scheme val="minor"/>
    </font>
    <font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212529"/>
      <name val="Arial"/>
      <family val="2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3366"/>
      </right>
      <top/>
      <bottom/>
      <diagonal/>
    </border>
    <border>
      <left style="thin">
        <color rgb="FF003366"/>
      </left>
      <right style="thin">
        <color rgb="FF003366"/>
      </right>
      <top/>
      <bottom/>
      <diagonal/>
    </border>
    <border>
      <left/>
      <right style="thin">
        <color rgb="FF366092"/>
      </right>
      <top style="thin">
        <color rgb="FF366092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74">
    <xf numFmtId="0" fontId="0" fillId="0" borderId="0" xfId="0"/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1" fillId="2" borderId="0" xfId="1" applyFont="1" applyFill="1"/>
    <xf numFmtId="2" fontId="2" fillId="2" borderId="0" xfId="1" applyNumberFormat="1" applyFont="1" applyFill="1" applyAlignment="1">
      <alignment horizontal="right"/>
    </xf>
    <xf numFmtId="0" fontId="4" fillId="2" borderId="0" xfId="1" applyFont="1" applyFill="1" applyAlignment="1">
      <alignment horizontal="center"/>
    </xf>
    <xf numFmtId="0" fontId="13" fillId="2" borderId="0" xfId="1" applyFont="1" applyFill="1"/>
    <xf numFmtId="2" fontId="4" fillId="2" borderId="0" xfId="1" applyNumberFormat="1" applyFont="1" applyFill="1"/>
    <xf numFmtId="2" fontId="2" fillId="2" borderId="0" xfId="1" applyNumberFormat="1" applyFont="1" applyFill="1"/>
    <xf numFmtId="164" fontId="4" fillId="2" borderId="0" xfId="1" applyNumberFormat="1" applyFont="1" applyFill="1"/>
    <xf numFmtId="0" fontId="14" fillId="6" borderId="0" xfId="1" applyFont="1" applyFill="1"/>
    <xf numFmtId="0" fontId="8" fillId="6" borderId="0" xfId="1" applyFont="1" applyFill="1" applyAlignment="1">
      <alignment horizontal="center"/>
    </xf>
    <xf numFmtId="165" fontId="8" fillId="6" borderId="0" xfId="1" applyNumberFormat="1" applyFont="1" applyFill="1"/>
    <xf numFmtId="0" fontId="7" fillId="2" borderId="0" xfId="0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4" fillId="2" borderId="0" xfId="1" applyNumberFormat="1" applyFont="1" applyFill="1"/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164" fontId="9" fillId="5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4" fontId="9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5" fillId="6" borderId="0" xfId="1" applyFont="1" applyFill="1" applyAlignment="1">
      <alignment horizontal="center"/>
    </xf>
    <xf numFmtId="164" fontId="8" fillId="6" borderId="0" xfId="1" applyNumberFormat="1" applyFont="1" applyFill="1"/>
    <xf numFmtId="166" fontId="8" fillId="6" borderId="0" xfId="1" applyNumberFormat="1" applyFont="1" applyFill="1"/>
    <xf numFmtId="164" fontId="2" fillId="2" borderId="0" xfId="1" applyNumberFormat="1" applyFont="1" applyFill="1"/>
    <xf numFmtId="0" fontId="5" fillId="6" borderId="1" xfId="1" applyFont="1" applyFill="1" applyBorder="1" applyAlignment="1">
      <alignment horizontal="center"/>
    </xf>
    <xf numFmtId="0" fontId="5" fillId="6" borderId="2" xfId="1" applyFont="1" applyFill="1" applyBorder="1"/>
    <xf numFmtId="0" fontId="5" fillId="6" borderId="2" xfId="1" applyFont="1" applyFill="1" applyBorder="1" applyAlignment="1">
      <alignment horizontal="center"/>
    </xf>
    <xf numFmtId="2" fontId="5" fillId="6" borderId="2" xfId="1" applyNumberFormat="1" applyFont="1" applyFill="1" applyBorder="1"/>
    <xf numFmtId="2" fontId="5" fillId="6" borderId="3" xfId="1" applyNumberFormat="1" applyFont="1" applyFill="1" applyBorder="1"/>
    <xf numFmtId="2" fontId="4" fillId="2" borderId="0" xfId="0" applyNumberFormat="1" applyFont="1" applyFill="1"/>
    <xf numFmtId="0" fontId="0" fillId="0" borderId="0" xfId="0" applyAlignment="1">
      <alignment horizontal="center"/>
    </xf>
    <xf numFmtId="16" fontId="0" fillId="0" borderId="0" xfId="0" applyNumberFormat="1" applyFill="1" applyAlignment="1">
      <alignment horizontal="center"/>
    </xf>
    <xf numFmtId="2" fontId="0" fillId="0" borderId="0" xfId="0" applyNumberFormat="1" applyFill="1"/>
    <xf numFmtId="164" fontId="10" fillId="0" borderId="0" xfId="0" applyNumberFormat="1" applyFont="1" applyFill="1" applyAlignment="1">
      <alignment horizontal="center"/>
    </xf>
    <xf numFmtId="2" fontId="1" fillId="0" borderId="0" xfId="1" applyNumberFormat="1" applyFill="1"/>
    <xf numFmtId="16" fontId="7" fillId="0" borderId="0" xfId="0" applyNumberFormat="1" applyFont="1" applyFill="1" applyAlignment="1">
      <alignment horizontal="center"/>
    </xf>
    <xf numFmtId="0" fontId="20" fillId="0" borderId="0" xfId="0" applyFont="1"/>
    <xf numFmtId="16" fontId="1" fillId="0" borderId="0" xfId="0" applyNumberFormat="1" applyFont="1" applyFill="1" applyAlignment="1">
      <alignment horizontal="center"/>
    </xf>
    <xf numFmtId="2" fontId="21" fillId="0" borderId="4" xfId="2" applyNumberFormat="1" applyFont="1" applyBorder="1"/>
    <xf numFmtId="2" fontId="21" fillId="0" borderId="5" xfId="2" applyNumberFormat="1" applyFont="1" applyBorder="1"/>
    <xf numFmtId="2" fontId="21" fillId="0" borderId="6" xfId="2" applyNumberFormat="1" applyFont="1" applyBorder="1"/>
    <xf numFmtId="0" fontId="1" fillId="0" borderId="0" xfId="0" applyFont="1"/>
    <xf numFmtId="0" fontId="20" fillId="7" borderId="0" xfId="0" applyFont="1" applyFill="1"/>
    <xf numFmtId="2" fontId="1" fillId="7" borderId="0" xfId="1" applyNumberFormat="1" applyFont="1" applyFill="1" applyAlignment="1">
      <alignment horizontal="center" vertical="center"/>
    </xf>
    <xf numFmtId="2" fontId="1" fillId="7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/>
    </xf>
    <xf numFmtId="164" fontId="10" fillId="7" borderId="0" xfId="0" applyNumberFormat="1" applyFont="1" applyFill="1" applyAlignment="1">
      <alignment horizontal="center"/>
    </xf>
    <xf numFmtId="0" fontId="1" fillId="2" borderId="0" xfId="0" applyFont="1" applyFill="1"/>
    <xf numFmtId="0" fontId="3" fillId="2" borderId="0" xfId="1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2" fontId="0" fillId="0" borderId="0" xfId="0" applyNumberFormat="1" applyAlignment="1">
      <alignment vertical="center"/>
    </xf>
    <xf numFmtId="2" fontId="0" fillId="0" borderId="0" xfId="0" applyNumberFormat="1" applyAlignment="1"/>
    <xf numFmtId="2" fontId="1" fillId="0" borderId="0" xfId="0" applyNumberFormat="1" applyFont="1" applyAlignment="1"/>
    <xf numFmtId="2" fontId="1" fillId="0" borderId="0" xfId="0" applyNumberFormat="1" applyFont="1" applyFill="1" applyAlignment="1"/>
    <xf numFmtId="2" fontId="1" fillId="2" borderId="0" xfId="1" applyNumberFormat="1" applyFont="1" applyFill="1" applyAlignment="1">
      <alignment vertical="center"/>
    </xf>
    <xf numFmtId="2" fontId="1" fillId="0" borderId="0" xfId="0" applyNumberFormat="1" applyFont="1" applyAlignment="1">
      <alignment vertical="center"/>
    </xf>
  </cellXfs>
  <cellStyles count="3">
    <cellStyle name="Normal" xfId="0" builtinId="0"/>
    <cellStyle name="Normal 12" xfId="2" xr:uid="{6C787D33-A269-41DF-B3D0-9FCE3354219A}"/>
    <cellStyle name="Normal_kalkulacija" xfId="1" xr:uid="{FCA3D55B-CEF6-4514-9AA8-ADC02DDDDC31}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BD53C-AD10-487C-8238-42FB6F5BF609}">
  <sheetPr>
    <pageSetUpPr fitToPage="1"/>
  </sheetPr>
  <dimension ref="A1:P30"/>
  <sheetViews>
    <sheetView tabSelected="1" zoomScale="124" zoomScaleNormal="124" workbookViewId="0">
      <selection activeCell="O13" sqref="O13"/>
    </sheetView>
  </sheetViews>
  <sheetFormatPr defaultRowHeight="12.75" x14ac:dyDescent="0.2"/>
  <cols>
    <col min="1" max="1" width="3.42578125" customWidth="1"/>
    <col min="2" max="2" width="24.42578125" customWidth="1"/>
    <col min="4" max="7" width="12.7109375" customWidth="1"/>
    <col min="9" max="9" width="10.28515625" style="48" customWidth="1"/>
    <col min="10" max="10" width="14.140625" style="48" customWidth="1"/>
    <col min="11" max="12" width="13.140625" style="48" customWidth="1"/>
    <col min="257" max="257" width="5.7109375" customWidth="1"/>
    <col min="258" max="258" width="49" customWidth="1"/>
    <col min="260" max="263" width="12.7109375" customWidth="1"/>
    <col min="265" max="266" width="14.140625" customWidth="1"/>
    <col min="267" max="268" width="13.140625" customWidth="1"/>
    <col min="513" max="513" width="5.7109375" customWidth="1"/>
    <col min="514" max="514" width="49" customWidth="1"/>
    <col min="516" max="519" width="12.7109375" customWidth="1"/>
    <col min="521" max="522" width="14.140625" customWidth="1"/>
    <col min="523" max="524" width="13.140625" customWidth="1"/>
    <col min="769" max="769" width="5.7109375" customWidth="1"/>
    <col min="770" max="770" width="49" customWidth="1"/>
    <col min="772" max="775" width="12.7109375" customWidth="1"/>
    <col min="777" max="778" width="14.140625" customWidth="1"/>
    <col min="779" max="780" width="13.140625" customWidth="1"/>
    <col min="1025" max="1025" width="5.7109375" customWidth="1"/>
    <col min="1026" max="1026" width="49" customWidth="1"/>
    <col min="1028" max="1031" width="12.7109375" customWidth="1"/>
    <col min="1033" max="1034" width="14.140625" customWidth="1"/>
    <col min="1035" max="1036" width="13.140625" customWidth="1"/>
    <col min="1281" max="1281" width="5.7109375" customWidth="1"/>
    <col min="1282" max="1282" width="49" customWidth="1"/>
    <col min="1284" max="1287" width="12.7109375" customWidth="1"/>
    <col min="1289" max="1290" width="14.140625" customWidth="1"/>
    <col min="1291" max="1292" width="13.140625" customWidth="1"/>
    <col min="1537" max="1537" width="5.7109375" customWidth="1"/>
    <col min="1538" max="1538" width="49" customWidth="1"/>
    <col min="1540" max="1543" width="12.7109375" customWidth="1"/>
    <col min="1545" max="1546" width="14.140625" customWidth="1"/>
    <col min="1547" max="1548" width="13.140625" customWidth="1"/>
    <col min="1793" max="1793" width="5.7109375" customWidth="1"/>
    <col min="1794" max="1794" width="49" customWidth="1"/>
    <col min="1796" max="1799" width="12.7109375" customWidth="1"/>
    <col min="1801" max="1802" width="14.140625" customWidth="1"/>
    <col min="1803" max="1804" width="13.140625" customWidth="1"/>
    <col min="2049" max="2049" width="5.7109375" customWidth="1"/>
    <col min="2050" max="2050" width="49" customWidth="1"/>
    <col min="2052" max="2055" width="12.7109375" customWidth="1"/>
    <col min="2057" max="2058" width="14.140625" customWidth="1"/>
    <col min="2059" max="2060" width="13.140625" customWidth="1"/>
    <col min="2305" max="2305" width="5.7109375" customWidth="1"/>
    <col min="2306" max="2306" width="49" customWidth="1"/>
    <col min="2308" max="2311" width="12.7109375" customWidth="1"/>
    <col min="2313" max="2314" width="14.140625" customWidth="1"/>
    <col min="2315" max="2316" width="13.140625" customWidth="1"/>
    <col min="2561" max="2561" width="5.7109375" customWidth="1"/>
    <col min="2562" max="2562" width="49" customWidth="1"/>
    <col min="2564" max="2567" width="12.7109375" customWidth="1"/>
    <col min="2569" max="2570" width="14.140625" customWidth="1"/>
    <col min="2571" max="2572" width="13.140625" customWidth="1"/>
    <col min="2817" max="2817" width="5.7109375" customWidth="1"/>
    <col min="2818" max="2818" width="49" customWidth="1"/>
    <col min="2820" max="2823" width="12.7109375" customWidth="1"/>
    <col min="2825" max="2826" width="14.140625" customWidth="1"/>
    <col min="2827" max="2828" width="13.140625" customWidth="1"/>
    <col min="3073" max="3073" width="5.7109375" customWidth="1"/>
    <col min="3074" max="3074" width="49" customWidth="1"/>
    <col min="3076" max="3079" width="12.7109375" customWidth="1"/>
    <col min="3081" max="3082" width="14.140625" customWidth="1"/>
    <col min="3083" max="3084" width="13.140625" customWidth="1"/>
    <col min="3329" max="3329" width="5.7109375" customWidth="1"/>
    <col min="3330" max="3330" width="49" customWidth="1"/>
    <col min="3332" max="3335" width="12.7109375" customWidth="1"/>
    <col min="3337" max="3338" width="14.140625" customWidth="1"/>
    <col min="3339" max="3340" width="13.140625" customWidth="1"/>
    <col min="3585" max="3585" width="5.7109375" customWidth="1"/>
    <col min="3586" max="3586" width="49" customWidth="1"/>
    <col min="3588" max="3591" width="12.7109375" customWidth="1"/>
    <col min="3593" max="3594" width="14.140625" customWidth="1"/>
    <col min="3595" max="3596" width="13.140625" customWidth="1"/>
    <col min="3841" max="3841" width="5.7109375" customWidth="1"/>
    <col min="3842" max="3842" width="49" customWidth="1"/>
    <col min="3844" max="3847" width="12.7109375" customWidth="1"/>
    <col min="3849" max="3850" width="14.140625" customWidth="1"/>
    <col min="3851" max="3852" width="13.140625" customWidth="1"/>
    <col min="4097" max="4097" width="5.7109375" customWidth="1"/>
    <col min="4098" max="4098" width="49" customWidth="1"/>
    <col min="4100" max="4103" width="12.7109375" customWidth="1"/>
    <col min="4105" max="4106" width="14.140625" customWidth="1"/>
    <col min="4107" max="4108" width="13.140625" customWidth="1"/>
    <col min="4353" max="4353" width="5.7109375" customWidth="1"/>
    <col min="4354" max="4354" width="49" customWidth="1"/>
    <col min="4356" max="4359" width="12.7109375" customWidth="1"/>
    <col min="4361" max="4362" width="14.140625" customWidth="1"/>
    <col min="4363" max="4364" width="13.140625" customWidth="1"/>
    <col min="4609" max="4609" width="5.7109375" customWidth="1"/>
    <col min="4610" max="4610" width="49" customWidth="1"/>
    <col min="4612" max="4615" width="12.7109375" customWidth="1"/>
    <col min="4617" max="4618" width="14.140625" customWidth="1"/>
    <col min="4619" max="4620" width="13.140625" customWidth="1"/>
    <col min="4865" max="4865" width="5.7109375" customWidth="1"/>
    <col min="4866" max="4866" width="49" customWidth="1"/>
    <col min="4868" max="4871" width="12.7109375" customWidth="1"/>
    <col min="4873" max="4874" width="14.140625" customWidth="1"/>
    <col min="4875" max="4876" width="13.140625" customWidth="1"/>
    <col min="5121" max="5121" width="5.7109375" customWidth="1"/>
    <col min="5122" max="5122" width="49" customWidth="1"/>
    <col min="5124" max="5127" width="12.7109375" customWidth="1"/>
    <col min="5129" max="5130" width="14.140625" customWidth="1"/>
    <col min="5131" max="5132" width="13.140625" customWidth="1"/>
    <col min="5377" max="5377" width="5.7109375" customWidth="1"/>
    <col min="5378" max="5378" width="49" customWidth="1"/>
    <col min="5380" max="5383" width="12.7109375" customWidth="1"/>
    <col min="5385" max="5386" width="14.140625" customWidth="1"/>
    <col min="5387" max="5388" width="13.140625" customWidth="1"/>
    <col min="5633" max="5633" width="5.7109375" customWidth="1"/>
    <col min="5634" max="5634" width="49" customWidth="1"/>
    <col min="5636" max="5639" width="12.7109375" customWidth="1"/>
    <col min="5641" max="5642" width="14.140625" customWidth="1"/>
    <col min="5643" max="5644" width="13.140625" customWidth="1"/>
    <col min="5889" max="5889" width="5.7109375" customWidth="1"/>
    <col min="5890" max="5890" width="49" customWidth="1"/>
    <col min="5892" max="5895" width="12.7109375" customWidth="1"/>
    <col min="5897" max="5898" width="14.140625" customWidth="1"/>
    <col min="5899" max="5900" width="13.140625" customWidth="1"/>
    <col min="6145" max="6145" width="5.7109375" customWidth="1"/>
    <col min="6146" max="6146" width="49" customWidth="1"/>
    <col min="6148" max="6151" width="12.7109375" customWidth="1"/>
    <col min="6153" max="6154" width="14.140625" customWidth="1"/>
    <col min="6155" max="6156" width="13.140625" customWidth="1"/>
    <col min="6401" max="6401" width="5.7109375" customWidth="1"/>
    <col min="6402" max="6402" width="49" customWidth="1"/>
    <col min="6404" max="6407" width="12.7109375" customWidth="1"/>
    <col min="6409" max="6410" width="14.140625" customWidth="1"/>
    <col min="6411" max="6412" width="13.140625" customWidth="1"/>
    <col min="6657" max="6657" width="5.7109375" customWidth="1"/>
    <col min="6658" max="6658" width="49" customWidth="1"/>
    <col min="6660" max="6663" width="12.7109375" customWidth="1"/>
    <col min="6665" max="6666" width="14.140625" customWidth="1"/>
    <col min="6667" max="6668" width="13.140625" customWidth="1"/>
    <col min="6913" max="6913" width="5.7109375" customWidth="1"/>
    <col min="6914" max="6914" width="49" customWidth="1"/>
    <col min="6916" max="6919" width="12.7109375" customWidth="1"/>
    <col min="6921" max="6922" width="14.140625" customWidth="1"/>
    <col min="6923" max="6924" width="13.140625" customWidth="1"/>
    <col min="7169" max="7169" width="5.7109375" customWidth="1"/>
    <col min="7170" max="7170" width="49" customWidth="1"/>
    <col min="7172" max="7175" width="12.7109375" customWidth="1"/>
    <col min="7177" max="7178" width="14.140625" customWidth="1"/>
    <col min="7179" max="7180" width="13.140625" customWidth="1"/>
    <col min="7425" max="7425" width="5.7109375" customWidth="1"/>
    <col min="7426" max="7426" width="49" customWidth="1"/>
    <col min="7428" max="7431" width="12.7109375" customWidth="1"/>
    <col min="7433" max="7434" width="14.140625" customWidth="1"/>
    <col min="7435" max="7436" width="13.140625" customWidth="1"/>
    <col min="7681" max="7681" width="5.7109375" customWidth="1"/>
    <col min="7682" max="7682" width="49" customWidth="1"/>
    <col min="7684" max="7687" width="12.7109375" customWidth="1"/>
    <col min="7689" max="7690" width="14.140625" customWidth="1"/>
    <col min="7691" max="7692" width="13.140625" customWidth="1"/>
    <col min="7937" max="7937" width="5.7109375" customWidth="1"/>
    <col min="7938" max="7938" width="49" customWidth="1"/>
    <col min="7940" max="7943" width="12.7109375" customWidth="1"/>
    <col min="7945" max="7946" width="14.140625" customWidth="1"/>
    <col min="7947" max="7948" width="13.140625" customWidth="1"/>
    <col min="8193" max="8193" width="5.7109375" customWidth="1"/>
    <col min="8194" max="8194" width="49" customWidth="1"/>
    <col min="8196" max="8199" width="12.7109375" customWidth="1"/>
    <col min="8201" max="8202" width="14.140625" customWidth="1"/>
    <col min="8203" max="8204" width="13.140625" customWidth="1"/>
    <col min="8449" max="8449" width="5.7109375" customWidth="1"/>
    <col min="8450" max="8450" width="49" customWidth="1"/>
    <col min="8452" max="8455" width="12.7109375" customWidth="1"/>
    <col min="8457" max="8458" width="14.140625" customWidth="1"/>
    <col min="8459" max="8460" width="13.140625" customWidth="1"/>
    <col min="8705" max="8705" width="5.7109375" customWidth="1"/>
    <col min="8706" max="8706" width="49" customWidth="1"/>
    <col min="8708" max="8711" width="12.7109375" customWidth="1"/>
    <col min="8713" max="8714" width="14.140625" customWidth="1"/>
    <col min="8715" max="8716" width="13.140625" customWidth="1"/>
    <col min="8961" max="8961" width="5.7109375" customWidth="1"/>
    <col min="8962" max="8962" width="49" customWidth="1"/>
    <col min="8964" max="8967" width="12.7109375" customWidth="1"/>
    <col min="8969" max="8970" width="14.140625" customWidth="1"/>
    <col min="8971" max="8972" width="13.140625" customWidth="1"/>
    <col min="9217" max="9217" width="5.7109375" customWidth="1"/>
    <col min="9218" max="9218" width="49" customWidth="1"/>
    <col min="9220" max="9223" width="12.7109375" customWidth="1"/>
    <col min="9225" max="9226" width="14.140625" customWidth="1"/>
    <col min="9227" max="9228" width="13.140625" customWidth="1"/>
    <col min="9473" max="9473" width="5.7109375" customWidth="1"/>
    <col min="9474" max="9474" width="49" customWidth="1"/>
    <col min="9476" max="9479" width="12.7109375" customWidth="1"/>
    <col min="9481" max="9482" width="14.140625" customWidth="1"/>
    <col min="9483" max="9484" width="13.140625" customWidth="1"/>
    <col min="9729" max="9729" width="5.7109375" customWidth="1"/>
    <col min="9730" max="9730" width="49" customWidth="1"/>
    <col min="9732" max="9735" width="12.7109375" customWidth="1"/>
    <col min="9737" max="9738" width="14.140625" customWidth="1"/>
    <col min="9739" max="9740" width="13.140625" customWidth="1"/>
    <col min="9985" max="9985" width="5.7109375" customWidth="1"/>
    <col min="9986" max="9986" width="49" customWidth="1"/>
    <col min="9988" max="9991" width="12.7109375" customWidth="1"/>
    <col min="9993" max="9994" width="14.140625" customWidth="1"/>
    <col min="9995" max="9996" width="13.140625" customWidth="1"/>
    <col min="10241" max="10241" width="5.7109375" customWidth="1"/>
    <col min="10242" max="10242" width="49" customWidth="1"/>
    <col min="10244" max="10247" width="12.7109375" customWidth="1"/>
    <col min="10249" max="10250" width="14.140625" customWidth="1"/>
    <col min="10251" max="10252" width="13.140625" customWidth="1"/>
    <col min="10497" max="10497" width="5.7109375" customWidth="1"/>
    <col min="10498" max="10498" width="49" customWidth="1"/>
    <col min="10500" max="10503" width="12.7109375" customWidth="1"/>
    <col min="10505" max="10506" width="14.140625" customWidth="1"/>
    <col min="10507" max="10508" width="13.140625" customWidth="1"/>
    <col min="10753" max="10753" width="5.7109375" customWidth="1"/>
    <col min="10754" max="10754" width="49" customWidth="1"/>
    <col min="10756" max="10759" width="12.7109375" customWidth="1"/>
    <col min="10761" max="10762" width="14.140625" customWidth="1"/>
    <col min="10763" max="10764" width="13.140625" customWidth="1"/>
    <col min="11009" max="11009" width="5.7109375" customWidth="1"/>
    <col min="11010" max="11010" width="49" customWidth="1"/>
    <col min="11012" max="11015" width="12.7109375" customWidth="1"/>
    <col min="11017" max="11018" width="14.140625" customWidth="1"/>
    <col min="11019" max="11020" width="13.140625" customWidth="1"/>
    <col min="11265" max="11265" width="5.7109375" customWidth="1"/>
    <col min="11266" max="11266" width="49" customWidth="1"/>
    <col min="11268" max="11271" width="12.7109375" customWidth="1"/>
    <col min="11273" max="11274" width="14.140625" customWidth="1"/>
    <col min="11275" max="11276" width="13.140625" customWidth="1"/>
    <col min="11521" max="11521" width="5.7109375" customWidth="1"/>
    <col min="11522" max="11522" width="49" customWidth="1"/>
    <col min="11524" max="11527" width="12.7109375" customWidth="1"/>
    <col min="11529" max="11530" width="14.140625" customWidth="1"/>
    <col min="11531" max="11532" width="13.140625" customWidth="1"/>
    <col min="11777" max="11777" width="5.7109375" customWidth="1"/>
    <col min="11778" max="11778" width="49" customWidth="1"/>
    <col min="11780" max="11783" width="12.7109375" customWidth="1"/>
    <col min="11785" max="11786" width="14.140625" customWidth="1"/>
    <col min="11787" max="11788" width="13.140625" customWidth="1"/>
    <col min="12033" max="12033" width="5.7109375" customWidth="1"/>
    <col min="12034" max="12034" width="49" customWidth="1"/>
    <col min="12036" max="12039" width="12.7109375" customWidth="1"/>
    <col min="12041" max="12042" width="14.140625" customWidth="1"/>
    <col min="12043" max="12044" width="13.140625" customWidth="1"/>
    <col min="12289" max="12289" width="5.7109375" customWidth="1"/>
    <col min="12290" max="12290" width="49" customWidth="1"/>
    <col min="12292" max="12295" width="12.7109375" customWidth="1"/>
    <col min="12297" max="12298" width="14.140625" customWidth="1"/>
    <col min="12299" max="12300" width="13.140625" customWidth="1"/>
    <col min="12545" max="12545" width="5.7109375" customWidth="1"/>
    <col min="12546" max="12546" width="49" customWidth="1"/>
    <col min="12548" max="12551" width="12.7109375" customWidth="1"/>
    <col min="12553" max="12554" width="14.140625" customWidth="1"/>
    <col min="12555" max="12556" width="13.140625" customWidth="1"/>
    <col min="12801" max="12801" width="5.7109375" customWidth="1"/>
    <col min="12802" max="12802" width="49" customWidth="1"/>
    <col min="12804" max="12807" width="12.7109375" customWidth="1"/>
    <col min="12809" max="12810" width="14.140625" customWidth="1"/>
    <col min="12811" max="12812" width="13.140625" customWidth="1"/>
    <col min="13057" max="13057" width="5.7109375" customWidth="1"/>
    <col min="13058" max="13058" width="49" customWidth="1"/>
    <col min="13060" max="13063" width="12.7109375" customWidth="1"/>
    <col min="13065" max="13066" width="14.140625" customWidth="1"/>
    <col min="13067" max="13068" width="13.140625" customWidth="1"/>
    <col min="13313" max="13313" width="5.7109375" customWidth="1"/>
    <col min="13314" max="13314" width="49" customWidth="1"/>
    <col min="13316" max="13319" width="12.7109375" customWidth="1"/>
    <col min="13321" max="13322" width="14.140625" customWidth="1"/>
    <col min="13323" max="13324" width="13.140625" customWidth="1"/>
    <col min="13569" max="13569" width="5.7109375" customWidth="1"/>
    <col min="13570" max="13570" width="49" customWidth="1"/>
    <col min="13572" max="13575" width="12.7109375" customWidth="1"/>
    <col min="13577" max="13578" width="14.140625" customWidth="1"/>
    <col min="13579" max="13580" width="13.140625" customWidth="1"/>
    <col min="13825" max="13825" width="5.7109375" customWidth="1"/>
    <col min="13826" max="13826" width="49" customWidth="1"/>
    <col min="13828" max="13831" width="12.7109375" customWidth="1"/>
    <col min="13833" max="13834" width="14.140625" customWidth="1"/>
    <col min="13835" max="13836" width="13.140625" customWidth="1"/>
    <col min="14081" max="14081" width="5.7109375" customWidth="1"/>
    <col min="14082" max="14082" width="49" customWidth="1"/>
    <col min="14084" max="14087" width="12.7109375" customWidth="1"/>
    <col min="14089" max="14090" width="14.140625" customWidth="1"/>
    <col min="14091" max="14092" width="13.140625" customWidth="1"/>
    <col min="14337" max="14337" width="5.7109375" customWidth="1"/>
    <col min="14338" max="14338" width="49" customWidth="1"/>
    <col min="14340" max="14343" width="12.7109375" customWidth="1"/>
    <col min="14345" max="14346" width="14.140625" customWidth="1"/>
    <col min="14347" max="14348" width="13.140625" customWidth="1"/>
    <col min="14593" max="14593" width="5.7109375" customWidth="1"/>
    <col min="14594" max="14594" width="49" customWidth="1"/>
    <col min="14596" max="14599" width="12.7109375" customWidth="1"/>
    <col min="14601" max="14602" width="14.140625" customWidth="1"/>
    <col min="14603" max="14604" width="13.140625" customWidth="1"/>
    <col min="14849" max="14849" width="5.7109375" customWidth="1"/>
    <col min="14850" max="14850" width="49" customWidth="1"/>
    <col min="14852" max="14855" width="12.7109375" customWidth="1"/>
    <col min="14857" max="14858" width="14.140625" customWidth="1"/>
    <col min="14859" max="14860" width="13.140625" customWidth="1"/>
    <col min="15105" max="15105" width="5.7109375" customWidth="1"/>
    <col min="15106" max="15106" width="49" customWidth="1"/>
    <col min="15108" max="15111" width="12.7109375" customWidth="1"/>
    <col min="15113" max="15114" width="14.140625" customWidth="1"/>
    <col min="15115" max="15116" width="13.140625" customWidth="1"/>
    <col min="15361" max="15361" width="5.7109375" customWidth="1"/>
    <col min="15362" max="15362" width="49" customWidth="1"/>
    <col min="15364" max="15367" width="12.7109375" customWidth="1"/>
    <col min="15369" max="15370" width="14.140625" customWidth="1"/>
    <col min="15371" max="15372" width="13.140625" customWidth="1"/>
    <col min="15617" max="15617" width="5.7109375" customWidth="1"/>
    <col min="15618" max="15618" width="49" customWidth="1"/>
    <col min="15620" max="15623" width="12.7109375" customWidth="1"/>
    <col min="15625" max="15626" width="14.140625" customWidth="1"/>
    <col min="15627" max="15628" width="13.140625" customWidth="1"/>
    <col min="15873" max="15873" width="5.7109375" customWidth="1"/>
    <col min="15874" max="15874" width="49" customWidth="1"/>
    <col min="15876" max="15879" width="12.7109375" customWidth="1"/>
    <col min="15881" max="15882" width="14.140625" customWidth="1"/>
    <col min="15883" max="15884" width="13.140625" customWidth="1"/>
    <col min="16129" max="16129" width="5.7109375" customWidth="1"/>
    <col min="16130" max="16130" width="49" customWidth="1"/>
    <col min="16132" max="16135" width="12.7109375" customWidth="1"/>
    <col min="16137" max="16138" width="14.140625" customWidth="1"/>
    <col min="16139" max="16140" width="13.140625" customWidth="1"/>
  </cols>
  <sheetData>
    <row r="1" spans="1:16" ht="12.75" customHeight="1" x14ac:dyDescent="0.2">
      <c r="A1" s="1"/>
      <c r="B1" s="66" t="s">
        <v>57</v>
      </c>
      <c r="C1" s="66"/>
      <c r="D1" s="66"/>
      <c r="E1" s="66"/>
      <c r="F1" s="66"/>
      <c r="G1" s="66"/>
      <c r="H1" s="1"/>
      <c r="I1" s="2"/>
      <c r="J1" s="2"/>
      <c r="K1" s="2"/>
      <c r="L1" s="2"/>
      <c r="M1" s="1"/>
      <c r="N1" s="1"/>
      <c r="O1" s="1"/>
    </row>
    <row r="2" spans="1:16" x14ac:dyDescent="0.2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</row>
    <row r="3" spans="1:16" ht="39" customHeight="1" x14ac:dyDescent="0.2">
      <c r="A3" s="5"/>
      <c r="B3" s="6" t="s">
        <v>0</v>
      </c>
      <c r="C3" s="7"/>
      <c r="D3" s="8" t="s">
        <v>1</v>
      </c>
      <c r="E3" s="8" t="s">
        <v>2</v>
      </c>
      <c r="F3" s="8" t="s">
        <v>3</v>
      </c>
      <c r="G3" s="8" t="s">
        <v>4</v>
      </c>
      <c r="H3" s="9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1" t="s">
        <v>5</v>
      </c>
      <c r="N3" s="12" t="s">
        <v>10</v>
      </c>
      <c r="O3" s="12" t="s">
        <v>11</v>
      </c>
    </row>
    <row r="4" spans="1:16" ht="14.25" x14ac:dyDescent="0.2">
      <c r="A4" s="13">
        <v>1</v>
      </c>
      <c r="B4" s="14" t="s">
        <v>12</v>
      </c>
      <c r="C4" s="13" t="s">
        <v>13</v>
      </c>
      <c r="D4" s="15">
        <f>I15</f>
        <v>692.52777777777783</v>
      </c>
      <c r="E4" s="15">
        <f>J15</f>
        <v>692.52777777777783</v>
      </c>
      <c r="F4" s="15">
        <f>K15</f>
        <v>618.02777777777783</v>
      </c>
      <c r="G4" s="15">
        <f>L15</f>
        <v>612.47222222222217</v>
      </c>
      <c r="H4" s="49">
        <v>45796</v>
      </c>
      <c r="I4" s="71">
        <v>688.75</v>
      </c>
      <c r="J4" s="71">
        <v>688.75</v>
      </c>
      <c r="K4" s="71">
        <v>627.5</v>
      </c>
      <c r="L4" s="71">
        <v>622.5</v>
      </c>
      <c r="M4" s="49">
        <v>45796</v>
      </c>
      <c r="N4" s="54">
        <v>1.1262000000000001</v>
      </c>
      <c r="O4" s="51">
        <f>1/N4</f>
        <v>0.88794175102113293</v>
      </c>
    </row>
    <row r="5" spans="1:16" ht="14.25" x14ac:dyDescent="0.2">
      <c r="A5" s="16">
        <v>2</v>
      </c>
      <c r="B5" s="17" t="s">
        <v>14</v>
      </c>
      <c r="C5" s="16" t="s">
        <v>13</v>
      </c>
      <c r="D5" s="18">
        <v>50</v>
      </c>
      <c r="E5" s="18">
        <v>5</v>
      </c>
      <c r="F5" s="18">
        <v>7.5</v>
      </c>
      <c r="G5" s="18">
        <v>4.5</v>
      </c>
      <c r="H5" s="49">
        <v>45797</v>
      </c>
      <c r="I5" s="72">
        <v>697.5</v>
      </c>
      <c r="J5" s="72">
        <v>697.5</v>
      </c>
      <c r="K5" s="73">
        <v>620.75</v>
      </c>
      <c r="L5" s="72">
        <v>615.25</v>
      </c>
      <c r="M5" s="49">
        <v>45797</v>
      </c>
      <c r="N5" s="54">
        <v>1.1241000000000001</v>
      </c>
      <c r="O5" s="51">
        <f t="shared" ref="O5:O10" si="0">1/N5</f>
        <v>0.88960056934436427</v>
      </c>
    </row>
    <row r="6" spans="1:16" ht="14.25" x14ac:dyDescent="0.2">
      <c r="A6" s="13" t="s">
        <v>15</v>
      </c>
      <c r="B6" s="17" t="s">
        <v>16</v>
      </c>
      <c r="C6" s="16" t="s">
        <v>13</v>
      </c>
      <c r="D6" s="19">
        <f>SUM(D4:D5)</f>
        <v>742.52777777777783</v>
      </c>
      <c r="E6" s="19">
        <f>SUM(E4:E5)</f>
        <v>697.52777777777783</v>
      </c>
      <c r="F6" s="19">
        <f>SUM(F4:F5)</f>
        <v>625.52777777777783</v>
      </c>
      <c r="G6" s="19">
        <f>SUM(G4:G5)</f>
        <v>616.97222222222217</v>
      </c>
      <c r="H6" s="49">
        <v>45798</v>
      </c>
      <c r="I6" s="73">
        <v>703.5</v>
      </c>
      <c r="J6" s="73">
        <v>703.5</v>
      </c>
      <c r="K6" s="73">
        <v>620.5</v>
      </c>
      <c r="L6" s="73">
        <v>612.75</v>
      </c>
      <c r="M6" s="49">
        <v>45798</v>
      </c>
      <c r="N6" s="60" t="s">
        <v>58</v>
      </c>
      <c r="O6" s="64"/>
      <c r="P6" s="65"/>
    </row>
    <row r="7" spans="1:16" ht="14.25" x14ac:dyDescent="0.2">
      <c r="A7" s="13" t="s">
        <v>17</v>
      </c>
      <c r="B7" s="17" t="s">
        <v>18</v>
      </c>
      <c r="C7" s="16" t="s">
        <v>19</v>
      </c>
      <c r="D7" s="20">
        <f>O15</f>
        <v>0.88419999999999999</v>
      </c>
      <c r="E7" s="20">
        <f>O15</f>
        <v>0.88419999999999999</v>
      </c>
      <c r="F7" s="20">
        <f>O15</f>
        <v>0.88419999999999999</v>
      </c>
      <c r="G7" s="20">
        <f>O15</f>
        <v>0.88419999999999999</v>
      </c>
      <c r="H7" s="49">
        <v>45799</v>
      </c>
      <c r="I7" s="73">
        <v>699.5</v>
      </c>
      <c r="J7" s="73">
        <v>699.5</v>
      </c>
      <c r="K7" s="73">
        <v>615.75</v>
      </c>
      <c r="L7" s="73">
        <v>608.75</v>
      </c>
      <c r="M7" s="49">
        <v>45799</v>
      </c>
      <c r="N7" s="60" t="s">
        <v>58</v>
      </c>
      <c r="O7" s="64"/>
      <c r="P7" s="65"/>
    </row>
    <row r="8" spans="1:16" ht="14.25" x14ac:dyDescent="0.2">
      <c r="A8" s="16">
        <v>3</v>
      </c>
      <c r="B8" s="17" t="s">
        <v>20</v>
      </c>
      <c r="C8" s="16" t="s">
        <v>21</v>
      </c>
      <c r="D8" s="18">
        <f>ROUND(D6*D7,2)</f>
        <v>656.54</v>
      </c>
      <c r="E8" s="18">
        <f>ROUND(E6*E7,2)</f>
        <v>616.75</v>
      </c>
      <c r="F8" s="18">
        <f>ROUND(F6*F7,2)</f>
        <v>553.09</v>
      </c>
      <c r="G8" s="18">
        <f>ROUND(G6*G7,2)</f>
        <v>545.53</v>
      </c>
      <c r="H8" s="49">
        <v>45800</v>
      </c>
      <c r="I8" s="69">
        <v>700</v>
      </c>
      <c r="J8" s="69">
        <v>700</v>
      </c>
      <c r="K8" s="69">
        <v>620.5</v>
      </c>
      <c r="L8" s="69">
        <v>612.25</v>
      </c>
      <c r="M8" s="49">
        <v>45800</v>
      </c>
      <c r="N8" s="54">
        <v>1.1301000000000001</v>
      </c>
      <c r="O8" s="51">
        <f t="shared" si="0"/>
        <v>0.88487744447394023</v>
      </c>
      <c r="P8" s="59"/>
    </row>
    <row r="9" spans="1:16" ht="14.25" x14ac:dyDescent="0.2">
      <c r="A9" s="16" t="s">
        <v>22</v>
      </c>
      <c r="B9" s="17" t="s">
        <v>23</v>
      </c>
      <c r="C9" s="16" t="s">
        <v>24</v>
      </c>
      <c r="D9" s="20">
        <v>0.77200000000000002</v>
      </c>
      <c r="E9" s="20">
        <v>0.77200000000000002</v>
      </c>
      <c r="F9" s="20">
        <v>0.85</v>
      </c>
      <c r="G9" s="20">
        <v>0.85</v>
      </c>
      <c r="H9" s="49">
        <v>45803</v>
      </c>
      <c r="I9" s="61" t="s">
        <v>55</v>
      </c>
      <c r="J9" s="61" t="s">
        <v>56</v>
      </c>
      <c r="K9" s="62" t="s">
        <v>54</v>
      </c>
      <c r="L9" s="62"/>
      <c r="M9" s="49">
        <v>45803</v>
      </c>
      <c r="N9" s="54">
        <v>1.1380999999999999</v>
      </c>
      <c r="O9" s="51">
        <f t="shared" si="0"/>
        <v>0.87865741147526588</v>
      </c>
      <c r="P9" s="63"/>
    </row>
    <row r="10" spans="1:16" ht="14.25" x14ac:dyDescent="0.2">
      <c r="A10" s="13" t="s">
        <v>25</v>
      </c>
      <c r="B10" s="17" t="s">
        <v>26</v>
      </c>
      <c r="C10" s="16" t="s">
        <v>27</v>
      </c>
      <c r="D10" s="20">
        <f>D9/1000</f>
        <v>7.7200000000000001E-4</v>
      </c>
      <c r="E10" s="20">
        <f>E9/1000</f>
        <v>7.7200000000000001E-4</v>
      </c>
      <c r="F10" s="20">
        <f>F9/1000</f>
        <v>8.4999999999999995E-4</v>
      </c>
      <c r="G10" s="20">
        <f>G9/1000</f>
        <v>8.4999999999999995E-4</v>
      </c>
      <c r="H10" s="49">
        <v>45804</v>
      </c>
      <c r="I10" s="68">
        <v>687</v>
      </c>
      <c r="J10" s="68">
        <v>687</v>
      </c>
      <c r="K10" s="68">
        <v>613</v>
      </c>
      <c r="L10" s="68">
        <v>606.75</v>
      </c>
      <c r="M10" s="49">
        <v>45804</v>
      </c>
      <c r="N10" s="54">
        <v>1.1355999999999999</v>
      </c>
      <c r="O10" s="51">
        <f t="shared" si="0"/>
        <v>0.88059175766114839</v>
      </c>
    </row>
    <row r="11" spans="1:16" ht="14.25" x14ac:dyDescent="0.2">
      <c r="A11" s="13">
        <v>4</v>
      </c>
      <c r="B11" s="21" t="s">
        <v>28</v>
      </c>
      <c r="C11" s="22" t="s">
        <v>29</v>
      </c>
      <c r="D11" s="23">
        <f>ROUND(D8*D10,3)</f>
        <v>0.50700000000000001</v>
      </c>
      <c r="E11" s="23">
        <f>ROUND(E8*E10,3)</f>
        <v>0.47599999999999998</v>
      </c>
      <c r="F11" s="23">
        <f>ROUND(F8*F10,3)</f>
        <v>0.47</v>
      </c>
      <c r="G11" s="23">
        <f>ROUND(G8*G10,3)</f>
        <v>0.46400000000000002</v>
      </c>
      <c r="H11" s="49">
        <v>45805</v>
      </c>
      <c r="I11" s="69">
        <v>691.75</v>
      </c>
      <c r="J11" s="69">
        <v>691.75</v>
      </c>
      <c r="K11" s="69">
        <v>624.25</v>
      </c>
      <c r="L11" s="69">
        <v>618.25</v>
      </c>
      <c r="M11" s="49">
        <v>45805</v>
      </c>
      <c r="N11" s="54">
        <v>1.1316999999999999</v>
      </c>
      <c r="O11" s="51">
        <f>1/N11</f>
        <v>0.8836264027569144</v>
      </c>
    </row>
    <row r="12" spans="1:16" ht="14.25" x14ac:dyDescent="0.2">
      <c r="A12" s="16">
        <v>5</v>
      </c>
      <c r="B12" s="17" t="s">
        <v>30</v>
      </c>
      <c r="C12" s="16" t="s">
        <v>29</v>
      </c>
      <c r="D12" s="20">
        <v>0</v>
      </c>
      <c r="E12" s="20">
        <v>0</v>
      </c>
      <c r="F12" s="20">
        <v>0</v>
      </c>
      <c r="G12" s="20">
        <v>0</v>
      </c>
      <c r="H12" s="49">
        <v>45806</v>
      </c>
      <c r="I12" s="69">
        <v>686.5</v>
      </c>
      <c r="J12" s="69">
        <v>686.5</v>
      </c>
      <c r="K12" s="69">
        <v>614.5</v>
      </c>
      <c r="L12" s="70">
        <v>611.75</v>
      </c>
      <c r="M12" s="49">
        <v>45806</v>
      </c>
      <c r="N12" s="54">
        <v>1.1281000000000001</v>
      </c>
      <c r="O12" s="51">
        <f>1/N12</f>
        <v>0.88644623703572367</v>
      </c>
    </row>
    <row r="13" spans="1:16" ht="14.25" x14ac:dyDescent="0.2">
      <c r="A13" s="16">
        <v>6</v>
      </c>
      <c r="B13" s="17" t="s">
        <v>31</v>
      </c>
      <c r="C13" s="16" t="s">
        <v>29</v>
      </c>
      <c r="D13" s="20">
        <v>0</v>
      </c>
      <c r="E13" s="20">
        <v>0</v>
      </c>
      <c r="F13" s="20">
        <v>0</v>
      </c>
      <c r="G13" s="20">
        <v>0</v>
      </c>
      <c r="H13" s="55">
        <v>45807</v>
      </c>
      <c r="I13" s="70">
        <v>678.25</v>
      </c>
      <c r="J13" s="70">
        <v>678.25</v>
      </c>
      <c r="K13" s="70">
        <v>605.5</v>
      </c>
      <c r="L13" s="70">
        <v>604</v>
      </c>
      <c r="M13" s="55">
        <v>45807</v>
      </c>
      <c r="N13" s="54">
        <v>1.1338999999999999</v>
      </c>
      <c r="O13" s="51">
        <f>1/N13</f>
        <v>0.8819119851838787</v>
      </c>
    </row>
    <row r="14" spans="1:16" ht="15" x14ac:dyDescent="0.25">
      <c r="A14" s="16">
        <v>7</v>
      </c>
      <c r="B14" s="17" t="s">
        <v>32</v>
      </c>
      <c r="C14" s="16" t="s">
        <v>29</v>
      </c>
      <c r="D14" s="20">
        <f>ROUND(1.3*D7*D10,4)</f>
        <v>8.9999999999999998E-4</v>
      </c>
      <c r="E14" s="20">
        <f>ROUND(1.3*E7*E10,4)</f>
        <v>8.9999999999999998E-4</v>
      </c>
      <c r="F14" s="20">
        <f>ROUND(1.3*F7*F10,4)</f>
        <v>1E-3</v>
      </c>
      <c r="G14" s="20">
        <f>ROUND(1.3*G7*G10,4)</f>
        <v>1E-3</v>
      </c>
      <c r="H14" s="53"/>
      <c r="I14" s="50"/>
      <c r="J14" s="52"/>
      <c r="K14" s="52"/>
      <c r="L14" s="50"/>
      <c r="M14" s="53"/>
      <c r="N14" s="33"/>
      <c r="O14" s="34"/>
    </row>
    <row r="15" spans="1:16" ht="15" x14ac:dyDescent="0.25">
      <c r="A15" s="16">
        <v>8</v>
      </c>
      <c r="B15" s="17" t="s">
        <v>33</v>
      </c>
      <c r="C15" s="16" t="s">
        <v>29</v>
      </c>
      <c r="D15" s="27">
        <f>ROUND((D11+D12+D13+D14+D16+D17+D26)*0.21,3)</f>
        <v>0.252</v>
      </c>
      <c r="E15" s="27">
        <f t="shared" ref="E15:F15" si="1">ROUND((E11+E12+E13+E14+E16+E17+E26)*0.21,3)</f>
        <v>0.246</v>
      </c>
      <c r="F15" s="27">
        <f t="shared" si="1"/>
        <v>0.222</v>
      </c>
      <c r="G15" s="27">
        <f>ROUND((G11+G12+G13+G14+G16+G26)*0.21,3)</f>
        <v>0.21199999999999999</v>
      </c>
      <c r="H15" s="28"/>
      <c r="I15" s="29">
        <f>AVERAGE(I4:I13)</f>
        <v>692.52777777777783</v>
      </c>
      <c r="J15" s="29">
        <f>AVERAGE(J4:J13)</f>
        <v>692.52777777777783</v>
      </c>
      <c r="K15" s="29">
        <f>AVERAGE(K4:K13)</f>
        <v>618.02777777777783</v>
      </c>
      <c r="L15" s="29">
        <f>AVERAGE(L4:L13)</f>
        <v>612.47222222222217</v>
      </c>
      <c r="M15" s="30"/>
      <c r="N15" s="30"/>
      <c r="O15" s="31">
        <f>ROUND(AVERAGE(O2:O11),4)</f>
        <v>0.88419999999999999</v>
      </c>
    </row>
    <row r="16" spans="1:16" ht="15" x14ac:dyDescent="0.25">
      <c r="A16" s="16">
        <v>9</v>
      </c>
      <c r="B16" s="17" t="s">
        <v>34</v>
      </c>
      <c r="C16" s="16" t="s">
        <v>29</v>
      </c>
      <c r="D16" s="27">
        <v>0.54900000000000004</v>
      </c>
      <c r="E16" s="27">
        <v>0.54900000000000004</v>
      </c>
      <c r="F16" s="27">
        <v>0.44</v>
      </c>
      <c r="G16" s="27">
        <v>0.43999999999999995</v>
      </c>
      <c r="H16" s="24"/>
      <c r="I16" s="24"/>
      <c r="J16" s="24"/>
      <c r="K16" s="24"/>
      <c r="L16" s="24"/>
      <c r="M16" s="32"/>
      <c r="N16" s="4"/>
      <c r="O16" s="4"/>
    </row>
    <row r="17" spans="1:15" ht="15" x14ac:dyDescent="0.25">
      <c r="A17" s="16">
        <v>10</v>
      </c>
      <c r="B17" s="17" t="s">
        <v>53</v>
      </c>
      <c r="C17" s="16" t="s">
        <v>29</v>
      </c>
      <c r="D17" s="27">
        <v>0.03</v>
      </c>
      <c r="E17" s="27">
        <v>0.03</v>
      </c>
      <c r="F17" s="27">
        <v>0.03</v>
      </c>
      <c r="G17" s="27">
        <v>0</v>
      </c>
      <c r="H17" s="35"/>
      <c r="I17" s="36"/>
      <c r="J17" s="36"/>
      <c r="K17" s="36"/>
      <c r="L17" s="36"/>
      <c r="M17" s="26"/>
      <c r="N17" s="4"/>
      <c r="O17" s="4"/>
    </row>
    <row r="18" spans="1:15" x14ac:dyDescent="0.2">
      <c r="A18" s="37" t="s">
        <v>35</v>
      </c>
      <c r="B18" s="21" t="s">
        <v>36</v>
      </c>
      <c r="C18" s="38" t="s">
        <v>29</v>
      </c>
      <c r="D18" s="39">
        <f>SUM(D12:D17)</f>
        <v>0.83190000000000008</v>
      </c>
      <c r="E18" s="39">
        <f>SUM(E12:E17)</f>
        <v>0.82590000000000008</v>
      </c>
      <c r="F18" s="40">
        <f>SUM(F12:F17)</f>
        <v>0.69300000000000006</v>
      </c>
      <c r="G18" s="39">
        <f>SUM(G12:G17)</f>
        <v>0.65299999999999991</v>
      </c>
      <c r="H18" s="4"/>
      <c r="I18" s="4"/>
      <c r="J18" s="4"/>
      <c r="K18" s="4"/>
      <c r="L18" s="4"/>
      <c r="M18" s="4"/>
      <c r="N18" s="4"/>
      <c r="O18" s="4"/>
    </row>
    <row r="19" spans="1:15" x14ac:dyDescent="0.2">
      <c r="A19" s="16">
        <v>11</v>
      </c>
      <c r="B19" s="17" t="s">
        <v>37</v>
      </c>
      <c r="C19" s="16" t="s">
        <v>29</v>
      </c>
      <c r="D19" s="20">
        <f>0.01*D11/100</f>
        <v>5.0699999999999999E-5</v>
      </c>
      <c r="E19" s="20">
        <f t="shared" ref="E19:G19" si="2">0.01*E11/100</f>
        <v>4.7599999999999991E-5</v>
      </c>
      <c r="F19" s="20">
        <f t="shared" si="2"/>
        <v>4.7000000000000004E-5</v>
      </c>
      <c r="G19" s="20">
        <f t="shared" si="2"/>
        <v>4.6400000000000003E-5</v>
      </c>
      <c r="H19" s="4"/>
      <c r="I19" s="4"/>
      <c r="J19" s="4" t="s">
        <v>38</v>
      </c>
      <c r="K19" s="4"/>
      <c r="L19" s="4"/>
      <c r="M19" s="4"/>
      <c r="N19" s="4" t="s">
        <v>38</v>
      </c>
      <c r="O19" s="4"/>
    </row>
    <row r="20" spans="1:15" x14ac:dyDescent="0.2">
      <c r="A20" s="16">
        <v>12</v>
      </c>
      <c r="B20" s="17" t="s">
        <v>39</v>
      </c>
      <c r="C20" s="16" t="s">
        <v>29</v>
      </c>
      <c r="D20" s="20">
        <v>1.4E-3</v>
      </c>
      <c r="E20" s="20">
        <v>2.5000000000000001E-3</v>
      </c>
      <c r="F20" s="20">
        <v>2.7000000000000001E-3</v>
      </c>
      <c r="G20" s="20">
        <v>2.7000000000000001E-3</v>
      </c>
      <c r="H20" s="4"/>
      <c r="I20" s="4"/>
      <c r="J20" s="4"/>
      <c r="K20" s="4"/>
      <c r="L20" s="4"/>
      <c r="M20" s="4"/>
      <c r="N20" s="4"/>
      <c r="O20" s="4"/>
    </row>
    <row r="21" spans="1:15" x14ac:dyDescent="0.2">
      <c r="A21" s="16">
        <v>13</v>
      </c>
      <c r="B21" s="17" t="s">
        <v>40</v>
      </c>
      <c r="C21" s="16" t="s">
        <v>29</v>
      </c>
      <c r="D21" s="20">
        <v>2.9999999999999997E-4</v>
      </c>
      <c r="E21" s="20">
        <v>2.9999999999999997E-4</v>
      </c>
      <c r="F21" s="20">
        <v>2.9999999999999997E-4</v>
      </c>
      <c r="G21" s="20">
        <v>2.9999999999999997E-4</v>
      </c>
      <c r="H21" s="4"/>
      <c r="I21" s="4"/>
      <c r="J21" s="4"/>
      <c r="K21" s="4"/>
      <c r="L21" s="4"/>
      <c r="M21" s="4"/>
      <c r="N21" s="4"/>
      <c r="O21" s="4"/>
    </row>
    <row r="22" spans="1:15" x14ac:dyDescent="0.2">
      <c r="A22" s="16">
        <v>14</v>
      </c>
      <c r="B22" s="17" t="s">
        <v>41</v>
      </c>
      <c r="C22" s="16" t="s">
        <v>29</v>
      </c>
      <c r="D22" s="20">
        <f>ROUND(D11*0.01,4)</f>
        <v>5.1000000000000004E-3</v>
      </c>
      <c r="E22" s="20">
        <f>ROUND(E11*0.01,4)</f>
        <v>4.7999999999999996E-3</v>
      </c>
      <c r="F22" s="20">
        <f>ROUND(F11*0.01,4)</f>
        <v>4.7000000000000002E-3</v>
      </c>
      <c r="G22" s="20">
        <f>ROUND(G11*0.01,4)</f>
        <v>4.5999999999999999E-3</v>
      </c>
      <c r="H22" s="4"/>
      <c r="I22" s="4"/>
      <c r="J22" s="4"/>
      <c r="K22" s="4"/>
      <c r="L22" s="4"/>
      <c r="M22" s="4"/>
      <c r="N22" s="4"/>
      <c r="O22" s="4"/>
    </row>
    <row r="23" spans="1:15" x14ac:dyDescent="0.2">
      <c r="A23" s="16">
        <v>15</v>
      </c>
      <c r="B23" s="17" t="s">
        <v>42</v>
      </c>
      <c r="C23" s="16" t="s">
        <v>29</v>
      </c>
      <c r="D23" s="20">
        <v>2.1000000000000001E-2</v>
      </c>
      <c r="E23" s="20">
        <v>2.1000000000000001E-2</v>
      </c>
      <c r="F23" s="20">
        <v>2.1000000000000001E-2</v>
      </c>
      <c r="G23" s="20">
        <v>2.1000000000000001E-2</v>
      </c>
      <c r="H23" s="4"/>
      <c r="I23" s="4"/>
      <c r="J23" s="4"/>
      <c r="K23" s="4"/>
      <c r="L23" s="4"/>
      <c r="M23" s="4"/>
      <c r="N23" s="4"/>
      <c r="O23" s="4"/>
    </row>
    <row r="24" spans="1:15" x14ac:dyDescent="0.2">
      <c r="A24" s="16">
        <v>16</v>
      </c>
      <c r="B24" s="17" t="s">
        <v>43</v>
      </c>
      <c r="C24" s="16" t="s">
        <v>29</v>
      </c>
      <c r="D24" s="20">
        <v>2.4E-2</v>
      </c>
      <c r="E24" s="20">
        <v>2.4E-2</v>
      </c>
      <c r="F24" s="20">
        <v>2.4E-2</v>
      </c>
      <c r="G24" s="25" t="s">
        <v>44</v>
      </c>
      <c r="H24" s="4"/>
      <c r="I24" s="4"/>
      <c r="J24" s="4"/>
      <c r="K24" s="4"/>
      <c r="L24" s="4"/>
      <c r="M24" s="4"/>
      <c r="N24" s="4"/>
      <c r="O24" s="4"/>
    </row>
    <row r="25" spans="1:15" x14ac:dyDescent="0.2">
      <c r="A25" s="16">
        <v>17</v>
      </c>
      <c r="B25" s="17" t="s">
        <v>45</v>
      </c>
      <c r="C25" s="16" t="s">
        <v>29</v>
      </c>
      <c r="D25" s="20">
        <v>6.3E-2</v>
      </c>
      <c r="E25" s="20">
        <v>6.3E-2</v>
      </c>
      <c r="F25" s="20">
        <v>6.4000000000000001E-2</v>
      </c>
      <c r="G25" s="20">
        <v>7.5999999999999998E-2</v>
      </c>
      <c r="H25" s="4"/>
      <c r="I25" s="4"/>
      <c r="J25" s="4"/>
      <c r="K25" s="4"/>
      <c r="L25" s="4"/>
      <c r="M25" s="4"/>
      <c r="N25" s="4"/>
      <c r="O25" s="4"/>
    </row>
    <row r="26" spans="1:15" x14ac:dyDescent="0.2">
      <c r="A26" s="37" t="s">
        <v>46</v>
      </c>
      <c r="B26" s="21" t="s">
        <v>47</v>
      </c>
      <c r="C26" s="38" t="s">
        <v>29</v>
      </c>
      <c r="D26" s="39">
        <f>SUM(D19:D25)</f>
        <v>0.1148507</v>
      </c>
      <c r="E26" s="39">
        <f>SUM(E19:E25)</f>
        <v>0.1156476</v>
      </c>
      <c r="F26" s="39">
        <f>SUM(F19:F25)</f>
        <v>0.116747</v>
      </c>
      <c r="G26" s="39">
        <f>SUM(G19:G25)</f>
        <v>0.1046464</v>
      </c>
      <c r="H26" s="4"/>
      <c r="I26" s="4"/>
      <c r="J26" s="4"/>
      <c r="K26" s="4"/>
      <c r="L26" s="4"/>
      <c r="M26" s="4"/>
      <c r="N26" s="4"/>
      <c r="O26" s="4"/>
    </row>
    <row r="27" spans="1:15" x14ac:dyDescent="0.2">
      <c r="A27" s="16">
        <v>18</v>
      </c>
      <c r="B27" s="17" t="s">
        <v>48</v>
      </c>
      <c r="C27" s="16" t="s">
        <v>29</v>
      </c>
      <c r="D27" s="41">
        <f>SUM(D11+D18+D26)</f>
        <v>1.4537507000000003</v>
      </c>
      <c r="E27" s="41">
        <f>SUM(E11+E18+E26)</f>
        <v>1.4175476</v>
      </c>
      <c r="F27" s="41">
        <f>SUM(F11+F18+F26)</f>
        <v>1.279747</v>
      </c>
      <c r="G27" s="41">
        <f>SUM(G11+G18+G26)</f>
        <v>1.2216464</v>
      </c>
      <c r="H27" s="4"/>
      <c r="I27" s="4"/>
      <c r="J27" s="4"/>
      <c r="K27" s="4"/>
      <c r="L27" s="4"/>
      <c r="M27" s="4"/>
      <c r="N27" s="4"/>
      <c r="O27" s="4"/>
    </row>
    <row r="28" spans="1:15" ht="13.9" customHeight="1" x14ac:dyDescent="0.2">
      <c r="A28" s="42" t="s">
        <v>49</v>
      </c>
      <c r="B28" s="43" t="s">
        <v>50</v>
      </c>
      <c r="C28" s="44" t="s">
        <v>29</v>
      </c>
      <c r="D28" s="45">
        <f>ROUND(D27,2)</f>
        <v>1.45</v>
      </c>
      <c r="E28" s="45">
        <f>ROUND(E27,2)</f>
        <v>1.42</v>
      </c>
      <c r="F28" s="45">
        <f>ROUND(F27,2)</f>
        <v>1.28</v>
      </c>
      <c r="G28" s="46">
        <f>ROUND(G27,2)</f>
        <v>1.22</v>
      </c>
      <c r="H28" s="4"/>
      <c r="I28" s="4"/>
      <c r="J28" s="4"/>
      <c r="K28" s="4"/>
      <c r="L28" s="4"/>
      <c r="M28" s="4"/>
      <c r="N28" s="4"/>
      <c r="O28" s="4"/>
    </row>
    <row r="29" spans="1:15" ht="15" customHeight="1" x14ac:dyDescent="0.25">
      <c r="A29" s="67" t="s">
        <v>51</v>
      </c>
      <c r="B29" s="67"/>
      <c r="C29" s="16" t="s">
        <v>29</v>
      </c>
      <c r="D29" s="56">
        <v>1.45</v>
      </c>
      <c r="E29" s="57">
        <v>1.41</v>
      </c>
      <c r="F29" s="57">
        <v>1.28</v>
      </c>
      <c r="G29" s="58">
        <v>1.23</v>
      </c>
      <c r="H29" s="4"/>
      <c r="I29" s="4"/>
      <c r="J29" s="4"/>
      <c r="K29" s="4"/>
      <c r="L29" s="4"/>
      <c r="M29" s="4"/>
    </row>
    <row r="30" spans="1:15" ht="13.9" customHeight="1" x14ac:dyDescent="0.2">
      <c r="A30" s="67" t="s">
        <v>52</v>
      </c>
      <c r="B30" s="67"/>
      <c r="C30" s="16" t="s">
        <v>29</v>
      </c>
      <c r="D30" s="47">
        <f>D28-D29</f>
        <v>0</v>
      </c>
      <c r="E30" s="47">
        <f>E28-E29</f>
        <v>1.0000000000000009E-2</v>
      </c>
      <c r="F30" s="47">
        <f>F28-F29</f>
        <v>0</v>
      </c>
      <c r="G30" s="47">
        <f>G28-G29</f>
        <v>-1.0000000000000009E-2</v>
      </c>
      <c r="H30" s="4"/>
      <c r="I30" s="4"/>
      <c r="J30" s="4"/>
      <c r="K30" s="4"/>
      <c r="L30" s="4"/>
      <c r="M30" s="4"/>
    </row>
  </sheetData>
  <mergeCells count="3">
    <mergeCell ref="B1:G1"/>
    <mergeCell ref="A29:B29"/>
    <mergeCell ref="A30:B30"/>
  </mergeCells>
  <conditionalFormatting sqref="D30:G3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scale="7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Peko Sekulic</dc:creator>
  <cp:lastModifiedBy>Naftagas MRNG</cp:lastModifiedBy>
  <cp:lastPrinted>2025-06-02T06:54:29Z</cp:lastPrinted>
  <dcterms:created xsi:type="dcterms:W3CDTF">2024-09-23T06:54:56Z</dcterms:created>
  <dcterms:modified xsi:type="dcterms:W3CDTF">2025-06-02T06:54:37Z</dcterms:modified>
</cp:coreProperties>
</file>