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leksandar.mihaljevi\Desktop\OPEN DATA PODACI\"/>
    </mc:Choice>
  </mc:AlternateContent>
  <xr:revisionPtr revIDLastSave="0" documentId="8_{CAEC783E-1A17-45D5-AE9D-AE0B20EAB798}" xr6:coauthVersionLast="36" xr6:coauthVersionMax="36" xr10:uidLastSave="{00000000-0000-0000-0000-000000000000}"/>
  <workbookProtection workbookAlgorithmName="SHA-512" workbookHashValue="Ql6nBEp/G6RAIbv8B/LB47WI5OAIAOPzjGd5N3JC5ju14svTXk+ih3llTQ84xIZDr1pm6EW6pjg/TJSFPF4O3w==" workbookSaltValue="ygLlIjQe8HDcDRKd48Rohw==" workbookSpinCount="100000" lockStructure="1"/>
  <bookViews>
    <workbookView xWindow="0" yWindow="0" windowWidth="28800" windowHeight="12225" firstSheet="1" activeTab="1" xr2:uid="{00000000-000D-0000-FFFF-FFFF00000000}"/>
  </bookViews>
  <sheets>
    <sheet name="Master" sheetId="4" state="hidden" r:id="rId1"/>
    <sheet name="Pregled" sheetId="2" r:id="rId2"/>
    <sheet name="Analitika 2025" sheetId="3" r:id="rId3"/>
    <sheet name="2025" sheetId="1" r:id="rId4"/>
  </sheets>
  <externalReferences>
    <externalReference r:id="rId5"/>
  </externalReferences>
  <definedNames>
    <definedName name="_xlnm.Print_Area" localSheetId="2">'Analitika 2025'!$B$3:$Q$262</definedName>
    <definedName name="_xlnm.Print_Area" localSheetId="1">Pregled!$B$1:$U$42</definedName>
    <definedName name="_xlnm.Print_Titles" localSheetId="2">'Analitika 2025'!$3:$7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2" i="1" l="1"/>
  <c r="F272" i="1"/>
  <c r="G272" i="1"/>
  <c r="H272" i="1"/>
  <c r="I272" i="1"/>
  <c r="J272" i="1"/>
  <c r="K272" i="1"/>
  <c r="L272" i="1"/>
  <c r="M272" i="1"/>
  <c r="N272" i="1"/>
  <c r="O272" i="1"/>
  <c r="P272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273" i="1"/>
  <c r="Q272" i="1" s="1"/>
  <c r="Q251" i="1" l="1"/>
  <c r="Q252" i="1"/>
  <c r="Q253" i="1"/>
  <c r="Q254" i="1"/>
  <c r="Q255" i="1"/>
  <c r="Q256" i="1"/>
  <c r="Q257" i="1"/>
  <c r="Q258" i="1"/>
  <c r="Q259" i="1"/>
  <c r="Q260" i="1"/>
  <c r="Q250" i="1" l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 l="1"/>
  <c r="C6" i="4"/>
  <c r="F9" i="4"/>
  <c r="F15" i="4" s="1"/>
  <c r="D4" i="4"/>
  <c r="U516" i="1" l="1"/>
  <c r="E252" i="3" s="1"/>
  <c r="U520" i="1"/>
  <c r="E256" i="3" s="1"/>
  <c r="U524" i="1"/>
  <c r="E260" i="3" s="1"/>
  <c r="U528" i="1"/>
  <c r="U254" i="1"/>
  <c r="F255" i="3" s="1"/>
  <c r="U258" i="1"/>
  <c r="F259" i="3" s="1"/>
  <c r="U262" i="1"/>
  <c r="U517" i="1"/>
  <c r="E253" i="3" s="1"/>
  <c r="U521" i="1"/>
  <c r="E257" i="3" s="1"/>
  <c r="U525" i="1"/>
  <c r="E261" i="3" s="1"/>
  <c r="U251" i="1"/>
  <c r="F252" i="3" s="1"/>
  <c r="U255" i="1"/>
  <c r="F256" i="3" s="1"/>
  <c r="U259" i="1"/>
  <c r="F260" i="3" s="1"/>
  <c r="U263" i="1"/>
  <c r="U518" i="1"/>
  <c r="E254" i="3" s="1"/>
  <c r="U522" i="1"/>
  <c r="E258" i="3" s="1"/>
  <c r="U526" i="1"/>
  <c r="U252" i="1"/>
  <c r="F253" i="3" s="1"/>
  <c r="U256" i="1"/>
  <c r="F257" i="3" s="1"/>
  <c r="U260" i="1"/>
  <c r="F261" i="3" s="1"/>
  <c r="U519" i="1"/>
  <c r="E255" i="3" s="1"/>
  <c r="U523" i="1"/>
  <c r="E259" i="3" s="1"/>
  <c r="U527" i="1"/>
  <c r="U253" i="1"/>
  <c r="F254" i="3" s="1"/>
  <c r="U257" i="1"/>
  <c r="F258" i="3" s="1"/>
  <c r="U261" i="1"/>
  <c r="U489" i="1"/>
  <c r="E225" i="3" s="1"/>
  <c r="L4" i="3"/>
  <c r="K9" i="3" s="1"/>
  <c r="U248" i="1"/>
  <c r="F249" i="3" s="1"/>
  <c r="U188" i="1"/>
  <c r="F189" i="3" s="1"/>
  <c r="U180" i="1"/>
  <c r="F181" i="3" s="1"/>
  <c r="U172" i="1"/>
  <c r="F173" i="3" s="1"/>
  <c r="U164" i="1"/>
  <c r="F165" i="3" s="1"/>
  <c r="U156" i="1"/>
  <c r="F157" i="3" s="1"/>
  <c r="U148" i="1"/>
  <c r="F149" i="3" s="1"/>
  <c r="U140" i="1"/>
  <c r="F141" i="3" s="1"/>
  <c r="U132" i="1"/>
  <c r="F133" i="3" s="1"/>
  <c r="U124" i="1"/>
  <c r="F125" i="3" s="1"/>
  <c r="U116" i="1"/>
  <c r="F117" i="3" s="1"/>
  <c r="U108" i="1"/>
  <c r="F109" i="3" s="1"/>
  <c r="U100" i="1"/>
  <c r="F101" i="3" s="1"/>
  <c r="U92" i="1"/>
  <c r="F93" i="3" s="1"/>
  <c r="U84" i="1"/>
  <c r="F85" i="3" s="1"/>
  <c r="U76" i="1"/>
  <c r="F77" i="3" s="1"/>
  <c r="U68" i="1"/>
  <c r="F69" i="3" s="1"/>
  <c r="U195" i="1"/>
  <c r="F196" i="3" s="1"/>
  <c r="U187" i="1"/>
  <c r="F188" i="3" s="1"/>
  <c r="U179" i="1"/>
  <c r="F180" i="3" s="1"/>
  <c r="U171" i="1"/>
  <c r="F172" i="3" s="1"/>
  <c r="U163" i="1"/>
  <c r="F164" i="3" s="1"/>
  <c r="U155" i="1"/>
  <c r="F156" i="3" s="1"/>
  <c r="U147" i="1"/>
  <c r="F148" i="3" s="1"/>
  <c r="U139" i="1"/>
  <c r="F140" i="3" s="1"/>
  <c r="U131" i="1"/>
  <c r="F132" i="3" s="1"/>
  <c r="U123" i="1"/>
  <c r="F124" i="3" s="1"/>
  <c r="U115" i="1"/>
  <c r="F116" i="3" s="1"/>
  <c r="U107" i="1"/>
  <c r="F108" i="3" s="1"/>
  <c r="U99" i="1"/>
  <c r="F100" i="3" s="1"/>
  <c r="U91" i="1"/>
  <c r="F92" i="3" s="1"/>
  <c r="U83" i="1"/>
  <c r="F84" i="3" s="1"/>
  <c r="U191" i="1"/>
  <c r="F192" i="3" s="1"/>
  <c r="U181" i="1"/>
  <c r="F182" i="3" s="1"/>
  <c r="U169" i="1"/>
  <c r="F170" i="3" s="1"/>
  <c r="U159" i="1"/>
  <c r="F160" i="3" s="1"/>
  <c r="U149" i="1"/>
  <c r="F150" i="3" s="1"/>
  <c r="U137" i="1"/>
  <c r="F138" i="3" s="1"/>
  <c r="U127" i="1"/>
  <c r="F128" i="3" s="1"/>
  <c r="U117" i="1"/>
  <c r="F118" i="3" s="1"/>
  <c r="U105" i="1"/>
  <c r="F106" i="3" s="1"/>
  <c r="U95" i="1"/>
  <c r="F96" i="3" s="1"/>
  <c r="U85" i="1"/>
  <c r="F86" i="3" s="1"/>
  <c r="U74" i="1"/>
  <c r="F75" i="3" s="1"/>
  <c r="U65" i="1"/>
  <c r="F66" i="3" s="1"/>
  <c r="U57" i="1"/>
  <c r="F58" i="3" s="1"/>
  <c r="U49" i="1"/>
  <c r="F50" i="3" s="1"/>
  <c r="U41" i="1"/>
  <c r="F42" i="3" s="1"/>
  <c r="U33" i="1"/>
  <c r="F34" i="3" s="1"/>
  <c r="U25" i="1"/>
  <c r="F26" i="3" s="1"/>
  <c r="U17" i="1"/>
  <c r="F18" i="3" s="1"/>
  <c r="U9" i="1"/>
  <c r="F10" i="3" s="1"/>
  <c r="U453" i="1"/>
  <c r="E189" i="3" s="1"/>
  <c r="U445" i="1"/>
  <c r="E181" i="3" s="1"/>
  <c r="U437" i="1"/>
  <c r="E173" i="3" s="1"/>
  <c r="U429" i="1"/>
  <c r="E165" i="3" s="1"/>
  <c r="U421" i="1"/>
  <c r="E157" i="3" s="1"/>
  <c r="U413" i="1"/>
  <c r="E149" i="3" s="1"/>
  <c r="U405" i="1"/>
  <c r="E141" i="3" s="1"/>
  <c r="U397" i="1"/>
  <c r="E133" i="3" s="1"/>
  <c r="U389" i="1"/>
  <c r="E125" i="3" s="1"/>
  <c r="U381" i="1"/>
  <c r="E117" i="3" s="1"/>
  <c r="U373" i="1"/>
  <c r="E109" i="3" s="1"/>
  <c r="U365" i="1"/>
  <c r="E101" i="3" s="1"/>
  <c r="U357" i="1"/>
  <c r="E93" i="3" s="1"/>
  <c r="U349" i="1"/>
  <c r="E85" i="3" s="1"/>
  <c r="U341" i="1"/>
  <c r="E77" i="3" s="1"/>
  <c r="U333" i="1"/>
  <c r="E69" i="3" s="1"/>
  <c r="U325" i="1"/>
  <c r="E61" i="3" s="1"/>
  <c r="U317" i="1"/>
  <c r="E53" i="3" s="1"/>
  <c r="U309" i="1"/>
  <c r="E45" i="3" s="1"/>
  <c r="U301" i="1"/>
  <c r="E37" i="3" s="1"/>
  <c r="U293" i="1"/>
  <c r="E29" i="3" s="1"/>
  <c r="U285" i="1"/>
  <c r="E21" i="3" s="1"/>
  <c r="U277" i="1"/>
  <c r="E13" i="3" s="1"/>
  <c r="U73" i="1"/>
  <c r="F74" i="3" s="1"/>
  <c r="U8" i="1"/>
  <c r="F9" i="3" s="1"/>
  <c r="U444" i="1"/>
  <c r="E180" i="3" s="1"/>
  <c r="U428" i="1"/>
  <c r="E164" i="3" s="1"/>
  <c r="U420" i="1"/>
  <c r="E156" i="3" s="1"/>
  <c r="U404" i="1"/>
  <c r="E140" i="3" s="1"/>
  <c r="U396" i="1"/>
  <c r="E132" i="3" s="1"/>
  <c r="U388" i="1"/>
  <c r="E124" i="3" s="1"/>
  <c r="U372" i="1"/>
  <c r="E108" i="3" s="1"/>
  <c r="U364" i="1"/>
  <c r="E100" i="3" s="1"/>
  <c r="U356" i="1"/>
  <c r="E92" i="3" s="1"/>
  <c r="U348" i="1"/>
  <c r="E84" i="3" s="1"/>
  <c r="U340" i="1"/>
  <c r="E76" i="3" s="1"/>
  <c r="U332" i="1"/>
  <c r="E68" i="3" s="1"/>
  <c r="U324" i="1"/>
  <c r="E60" i="3" s="1"/>
  <c r="U316" i="1"/>
  <c r="E52" i="3" s="1"/>
  <c r="U308" i="1"/>
  <c r="E44" i="3" s="1"/>
  <c r="U300" i="1"/>
  <c r="E36" i="3" s="1"/>
  <c r="U292" i="1"/>
  <c r="E28" i="3" s="1"/>
  <c r="U284" i="1"/>
  <c r="E20" i="3" s="1"/>
  <c r="U276" i="1"/>
  <c r="E12" i="3" s="1"/>
  <c r="U190" i="1"/>
  <c r="F191" i="3" s="1"/>
  <c r="U178" i="1"/>
  <c r="F179" i="3" s="1"/>
  <c r="U168" i="1"/>
  <c r="F169" i="3" s="1"/>
  <c r="U158" i="1"/>
  <c r="F159" i="3" s="1"/>
  <c r="U146" i="1"/>
  <c r="F147" i="3" s="1"/>
  <c r="U136" i="1"/>
  <c r="F137" i="3" s="1"/>
  <c r="U126" i="1"/>
  <c r="F127" i="3" s="1"/>
  <c r="U114" i="1"/>
  <c r="F115" i="3" s="1"/>
  <c r="U104" i="1"/>
  <c r="F105" i="3" s="1"/>
  <c r="U94" i="1"/>
  <c r="F95" i="3" s="1"/>
  <c r="U82" i="1"/>
  <c r="F83" i="3" s="1"/>
  <c r="U64" i="1"/>
  <c r="F65" i="3" s="1"/>
  <c r="U56" i="1"/>
  <c r="F57" i="3" s="1"/>
  <c r="U48" i="1"/>
  <c r="F49" i="3" s="1"/>
  <c r="U40" i="1"/>
  <c r="F41" i="3" s="1"/>
  <c r="U32" i="1"/>
  <c r="F33" i="3" s="1"/>
  <c r="U24" i="1"/>
  <c r="F25" i="3" s="1"/>
  <c r="U16" i="1"/>
  <c r="F17" i="3" s="1"/>
  <c r="U452" i="1"/>
  <c r="E188" i="3" s="1"/>
  <c r="U436" i="1"/>
  <c r="E172" i="3" s="1"/>
  <c r="U412" i="1"/>
  <c r="E148" i="3" s="1"/>
  <c r="U380" i="1"/>
  <c r="E116" i="3" s="1"/>
  <c r="U186" i="1"/>
  <c r="F187" i="3" s="1"/>
  <c r="U176" i="1"/>
  <c r="F177" i="3" s="1"/>
  <c r="U166" i="1"/>
  <c r="F167" i="3" s="1"/>
  <c r="U154" i="1"/>
  <c r="F155" i="3" s="1"/>
  <c r="U144" i="1"/>
  <c r="F145" i="3" s="1"/>
  <c r="U134" i="1"/>
  <c r="F135" i="3" s="1"/>
  <c r="U122" i="1"/>
  <c r="F123" i="3" s="1"/>
  <c r="U112" i="1"/>
  <c r="F113" i="3" s="1"/>
  <c r="U102" i="1"/>
  <c r="F103" i="3" s="1"/>
  <c r="U90" i="1"/>
  <c r="F91" i="3" s="1"/>
  <c r="U80" i="1"/>
  <c r="F81" i="3" s="1"/>
  <c r="U71" i="1"/>
  <c r="F72" i="3" s="1"/>
  <c r="U62" i="1"/>
  <c r="F63" i="3" s="1"/>
  <c r="U54" i="1"/>
  <c r="F55" i="3" s="1"/>
  <c r="U46" i="1"/>
  <c r="F47" i="3" s="1"/>
  <c r="U38" i="1"/>
  <c r="F39" i="3" s="1"/>
  <c r="U30" i="1"/>
  <c r="F31" i="3" s="1"/>
  <c r="U22" i="1"/>
  <c r="F23" i="3" s="1"/>
  <c r="U14" i="1"/>
  <c r="F15" i="3" s="1"/>
  <c r="U458" i="1"/>
  <c r="E194" i="3" s="1"/>
  <c r="U450" i="1"/>
  <c r="E186" i="3" s="1"/>
  <c r="U442" i="1"/>
  <c r="E178" i="3" s="1"/>
  <c r="U434" i="1"/>
  <c r="E170" i="3" s="1"/>
  <c r="U426" i="1"/>
  <c r="E162" i="3" s="1"/>
  <c r="U418" i="1"/>
  <c r="E154" i="3" s="1"/>
  <c r="U410" i="1"/>
  <c r="E146" i="3" s="1"/>
  <c r="U402" i="1"/>
  <c r="E138" i="3" s="1"/>
  <c r="U394" i="1"/>
  <c r="E130" i="3" s="1"/>
  <c r="U386" i="1"/>
  <c r="E122" i="3" s="1"/>
  <c r="U378" i="1"/>
  <c r="E114" i="3" s="1"/>
  <c r="U370" i="1"/>
  <c r="E106" i="3" s="1"/>
  <c r="U362" i="1"/>
  <c r="E98" i="3" s="1"/>
  <c r="U354" i="1"/>
  <c r="E90" i="3" s="1"/>
  <c r="U346" i="1"/>
  <c r="E82" i="3" s="1"/>
  <c r="U338" i="1"/>
  <c r="E74" i="3" s="1"/>
  <c r="U330" i="1"/>
  <c r="E66" i="3" s="1"/>
  <c r="U322" i="1"/>
  <c r="E58" i="3" s="1"/>
  <c r="U314" i="1"/>
  <c r="E50" i="3" s="1"/>
  <c r="U306" i="1"/>
  <c r="E42" i="3" s="1"/>
  <c r="U298" i="1"/>
  <c r="E34" i="3" s="1"/>
  <c r="U290" i="1"/>
  <c r="E26" i="3" s="1"/>
  <c r="U282" i="1"/>
  <c r="E18" i="3" s="1"/>
  <c r="U274" i="1"/>
  <c r="E10" i="3" s="1"/>
  <c r="U153" i="1"/>
  <c r="F154" i="3" s="1"/>
  <c r="U111" i="1"/>
  <c r="F112" i="3" s="1"/>
  <c r="U89" i="1"/>
  <c r="F90" i="3" s="1"/>
  <c r="U70" i="1"/>
  <c r="F71" i="3" s="1"/>
  <c r="U53" i="1"/>
  <c r="F54" i="3" s="1"/>
  <c r="U37" i="1"/>
  <c r="F38" i="3" s="1"/>
  <c r="U29" i="1"/>
  <c r="F30" i="3" s="1"/>
  <c r="U13" i="1"/>
  <c r="F14" i="3" s="1"/>
  <c r="U449" i="1"/>
  <c r="E185" i="3" s="1"/>
  <c r="U433" i="1"/>
  <c r="E169" i="3" s="1"/>
  <c r="U417" i="1"/>
  <c r="E153" i="3" s="1"/>
  <c r="U409" i="1"/>
  <c r="E145" i="3" s="1"/>
  <c r="U393" i="1"/>
  <c r="E129" i="3" s="1"/>
  <c r="U377" i="1"/>
  <c r="E113" i="3" s="1"/>
  <c r="U361" i="1"/>
  <c r="E97" i="3" s="1"/>
  <c r="U353" i="1"/>
  <c r="E89" i="3" s="1"/>
  <c r="U337" i="1"/>
  <c r="E73" i="3" s="1"/>
  <c r="U313" i="1"/>
  <c r="E49" i="3" s="1"/>
  <c r="U297" i="1"/>
  <c r="E33" i="3" s="1"/>
  <c r="U185" i="1"/>
  <c r="F186" i="3" s="1"/>
  <c r="U175" i="1"/>
  <c r="F176" i="3" s="1"/>
  <c r="U165" i="1"/>
  <c r="F166" i="3" s="1"/>
  <c r="U143" i="1"/>
  <c r="F144" i="3" s="1"/>
  <c r="U133" i="1"/>
  <c r="F134" i="3" s="1"/>
  <c r="U121" i="1"/>
  <c r="F122" i="3" s="1"/>
  <c r="U101" i="1"/>
  <c r="F102" i="3" s="1"/>
  <c r="U79" i="1"/>
  <c r="F80" i="3" s="1"/>
  <c r="U61" i="1"/>
  <c r="F62" i="3" s="1"/>
  <c r="U45" i="1"/>
  <c r="F46" i="3" s="1"/>
  <c r="U21" i="1"/>
  <c r="F22" i="3" s="1"/>
  <c r="U457" i="1"/>
  <c r="E193" i="3" s="1"/>
  <c r="U441" i="1"/>
  <c r="E177" i="3" s="1"/>
  <c r="U425" i="1"/>
  <c r="E161" i="3" s="1"/>
  <c r="U401" i="1"/>
  <c r="E137" i="3" s="1"/>
  <c r="U385" i="1"/>
  <c r="E121" i="3" s="1"/>
  <c r="U369" i="1"/>
  <c r="E105" i="3" s="1"/>
  <c r="U345" i="1"/>
  <c r="E81" i="3" s="1"/>
  <c r="U329" i="1"/>
  <c r="E65" i="3" s="1"/>
  <c r="U321" i="1"/>
  <c r="E57" i="3" s="1"/>
  <c r="U305" i="1"/>
  <c r="E41" i="3" s="1"/>
  <c r="U289" i="1"/>
  <c r="E25" i="3" s="1"/>
  <c r="U281" i="1"/>
  <c r="E17" i="3" s="1"/>
  <c r="U193" i="1"/>
  <c r="F194" i="3" s="1"/>
  <c r="U173" i="1"/>
  <c r="F174" i="3" s="1"/>
  <c r="U151" i="1"/>
  <c r="F152" i="3" s="1"/>
  <c r="U129" i="1"/>
  <c r="F130" i="3" s="1"/>
  <c r="U109" i="1"/>
  <c r="F110" i="3" s="1"/>
  <c r="U87" i="1"/>
  <c r="F88" i="3" s="1"/>
  <c r="U67" i="1"/>
  <c r="F68" i="3" s="1"/>
  <c r="U51" i="1"/>
  <c r="F52" i="3" s="1"/>
  <c r="U35" i="1"/>
  <c r="F36" i="3" s="1"/>
  <c r="U19" i="1"/>
  <c r="F20" i="3" s="1"/>
  <c r="U455" i="1"/>
  <c r="E191" i="3" s="1"/>
  <c r="U439" i="1"/>
  <c r="E175" i="3" s="1"/>
  <c r="U423" i="1"/>
  <c r="E159" i="3" s="1"/>
  <c r="U407" i="1"/>
  <c r="E143" i="3" s="1"/>
  <c r="U391" i="1"/>
  <c r="E127" i="3" s="1"/>
  <c r="U375" i="1"/>
  <c r="E111" i="3" s="1"/>
  <c r="U359" i="1"/>
  <c r="E95" i="3" s="1"/>
  <c r="U343" i="1"/>
  <c r="E79" i="3" s="1"/>
  <c r="U327" i="1"/>
  <c r="E63" i="3" s="1"/>
  <c r="U311" i="1"/>
  <c r="E47" i="3" s="1"/>
  <c r="U295" i="1"/>
  <c r="E31" i="3" s="1"/>
  <c r="U279" i="1"/>
  <c r="E15" i="3" s="1"/>
  <c r="U192" i="1"/>
  <c r="F193" i="3" s="1"/>
  <c r="U170" i="1"/>
  <c r="F171" i="3" s="1"/>
  <c r="U150" i="1"/>
  <c r="F151" i="3" s="1"/>
  <c r="U128" i="1"/>
  <c r="F129" i="3" s="1"/>
  <c r="U106" i="1"/>
  <c r="F107" i="3" s="1"/>
  <c r="U86" i="1"/>
  <c r="F87" i="3" s="1"/>
  <c r="U66" i="1"/>
  <c r="F67" i="3" s="1"/>
  <c r="U50" i="1"/>
  <c r="F51" i="3" s="1"/>
  <c r="U34" i="1"/>
  <c r="F35" i="3" s="1"/>
  <c r="U18" i="1"/>
  <c r="F19" i="3" s="1"/>
  <c r="U454" i="1"/>
  <c r="E190" i="3" s="1"/>
  <c r="U438" i="1"/>
  <c r="E174" i="3" s="1"/>
  <c r="U422" i="1"/>
  <c r="E158" i="3" s="1"/>
  <c r="U406" i="1"/>
  <c r="E142" i="3" s="1"/>
  <c r="U390" i="1"/>
  <c r="E126" i="3" s="1"/>
  <c r="U374" i="1"/>
  <c r="E110" i="3" s="1"/>
  <c r="U358" i="1"/>
  <c r="E94" i="3" s="1"/>
  <c r="U342" i="1"/>
  <c r="E78" i="3" s="1"/>
  <c r="U326" i="1"/>
  <c r="E62" i="3" s="1"/>
  <c r="U310" i="1"/>
  <c r="E46" i="3" s="1"/>
  <c r="U294" i="1"/>
  <c r="E30" i="3" s="1"/>
  <c r="U278" i="1"/>
  <c r="E14" i="3" s="1"/>
  <c r="U189" i="1"/>
  <c r="F190" i="3" s="1"/>
  <c r="U167" i="1"/>
  <c r="F168" i="3" s="1"/>
  <c r="U145" i="1"/>
  <c r="F146" i="3" s="1"/>
  <c r="U125" i="1"/>
  <c r="F126" i="3" s="1"/>
  <c r="U103" i="1"/>
  <c r="F104" i="3" s="1"/>
  <c r="U81" i="1"/>
  <c r="F82" i="3" s="1"/>
  <c r="U63" i="1"/>
  <c r="F64" i="3" s="1"/>
  <c r="U47" i="1"/>
  <c r="F48" i="3" s="1"/>
  <c r="U31" i="1"/>
  <c r="F32" i="3" s="1"/>
  <c r="U15" i="1"/>
  <c r="F16" i="3" s="1"/>
  <c r="U451" i="1"/>
  <c r="E187" i="3" s="1"/>
  <c r="U435" i="1"/>
  <c r="E171" i="3" s="1"/>
  <c r="U419" i="1"/>
  <c r="E155" i="3" s="1"/>
  <c r="U403" i="1"/>
  <c r="E139" i="3" s="1"/>
  <c r="U387" i="1"/>
  <c r="E123" i="3" s="1"/>
  <c r="U371" i="1"/>
  <c r="E107" i="3" s="1"/>
  <c r="U355" i="1"/>
  <c r="E91" i="3" s="1"/>
  <c r="U339" i="1"/>
  <c r="E75" i="3" s="1"/>
  <c r="U323" i="1"/>
  <c r="E59" i="3" s="1"/>
  <c r="U307" i="1"/>
  <c r="E43" i="3" s="1"/>
  <c r="U291" i="1"/>
  <c r="E27" i="3" s="1"/>
  <c r="U275" i="1"/>
  <c r="E11" i="3" s="1"/>
  <c r="U177" i="1"/>
  <c r="F178" i="3" s="1"/>
  <c r="U135" i="1"/>
  <c r="F136" i="3" s="1"/>
  <c r="U93" i="1"/>
  <c r="F94" i="3" s="1"/>
  <c r="U39" i="1"/>
  <c r="F40" i="3" s="1"/>
  <c r="U443" i="1"/>
  <c r="U379" i="1"/>
  <c r="E115" i="3" s="1"/>
  <c r="U283" i="1"/>
  <c r="E19" i="3" s="1"/>
  <c r="U184" i="1"/>
  <c r="F185" i="3" s="1"/>
  <c r="U162" i="1"/>
  <c r="F163" i="3" s="1"/>
  <c r="U142" i="1"/>
  <c r="F143" i="3" s="1"/>
  <c r="U120" i="1"/>
  <c r="F121" i="3" s="1"/>
  <c r="U98" i="1"/>
  <c r="F99" i="3" s="1"/>
  <c r="U78" i="1"/>
  <c r="F79" i="3" s="1"/>
  <c r="U60" i="1"/>
  <c r="F61" i="3" s="1"/>
  <c r="U44" i="1"/>
  <c r="F45" i="3" s="1"/>
  <c r="U28" i="1"/>
  <c r="F29" i="3" s="1"/>
  <c r="U12" i="1"/>
  <c r="F13" i="3" s="1"/>
  <c r="U448" i="1"/>
  <c r="E184" i="3" s="1"/>
  <c r="U432" i="1"/>
  <c r="E168" i="3" s="1"/>
  <c r="U416" i="1"/>
  <c r="E152" i="3" s="1"/>
  <c r="U400" i="1"/>
  <c r="E136" i="3" s="1"/>
  <c r="U384" i="1"/>
  <c r="E120" i="3" s="1"/>
  <c r="U368" i="1"/>
  <c r="E104" i="3" s="1"/>
  <c r="U352" i="1"/>
  <c r="E88" i="3" s="1"/>
  <c r="U336" i="1"/>
  <c r="E72" i="3" s="1"/>
  <c r="U320" i="1"/>
  <c r="E56" i="3" s="1"/>
  <c r="U304" i="1"/>
  <c r="E40" i="3" s="1"/>
  <c r="U288" i="1"/>
  <c r="E24" i="3" s="1"/>
  <c r="U182" i="1"/>
  <c r="F183" i="3" s="1"/>
  <c r="U138" i="1"/>
  <c r="F139" i="3" s="1"/>
  <c r="U118" i="1"/>
  <c r="F119" i="3" s="1"/>
  <c r="U75" i="1"/>
  <c r="F76" i="3" s="1"/>
  <c r="U26" i="1"/>
  <c r="F27" i="3" s="1"/>
  <c r="U446" i="1"/>
  <c r="E182" i="3" s="1"/>
  <c r="U414" i="1"/>
  <c r="E150" i="3" s="1"/>
  <c r="U382" i="1"/>
  <c r="E118" i="3" s="1"/>
  <c r="U350" i="1"/>
  <c r="E86" i="3" s="1"/>
  <c r="U302" i="1"/>
  <c r="E38" i="3" s="1"/>
  <c r="U157" i="1"/>
  <c r="F158" i="3" s="1"/>
  <c r="U72" i="1"/>
  <c r="F73" i="3" s="1"/>
  <c r="U459" i="1"/>
  <c r="E195" i="3" s="1"/>
  <c r="U411" i="1"/>
  <c r="E147" i="3" s="1"/>
  <c r="U363" i="1"/>
  <c r="E99" i="3" s="1"/>
  <c r="U315" i="1"/>
  <c r="E51" i="3" s="1"/>
  <c r="U110" i="1"/>
  <c r="F111" i="3" s="1"/>
  <c r="U20" i="1"/>
  <c r="F21" i="3" s="1"/>
  <c r="U424" i="1"/>
  <c r="E160" i="3" s="1"/>
  <c r="U376" i="1"/>
  <c r="E112" i="3" s="1"/>
  <c r="U344" i="1"/>
  <c r="E80" i="3" s="1"/>
  <c r="U280" i="1"/>
  <c r="E16" i="3" s="1"/>
  <c r="U183" i="1"/>
  <c r="F184" i="3" s="1"/>
  <c r="U161" i="1"/>
  <c r="F162" i="3" s="1"/>
  <c r="U141" i="1"/>
  <c r="F142" i="3" s="1"/>
  <c r="U119" i="1"/>
  <c r="F120" i="3" s="1"/>
  <c r="U97" i="1"/>
  <c r="F98" i="3" s="1"/>
  <c r="U77" i="1"/>
  <c r="F78" i="3" s="1"/>
  <c r="U59" i="1"/>
  <c r="F60" i="3" s="1"/>
  <c r="U43" i="1"/>
  <c r="F44" i="3" s="1"/>
  <c r="U27" i="1"/>
  <c r="F28" i="3" s="1"/>
  <c r="U11" i="1"/>
  <c r="F12" i="3" s="1"/>
  <c r="U447" i="1"/>
  <c r="E183" i="3" s="1"/>
  <c r="U431" i="1"/>
  <c r="E167" i="3" s="1"/>
  <c r="U415" i="1"/>
  <c r="E151" i="3" s="1"/>
  <c r="U399" i="1"/>
  <c r="E135" i="3" s="1"/>
  <c r="U383" i="1"/>
  <c r="E119" i="3" s="1"/>
  <c r="U367" i="1"/>
  <c r="E103" i="3" s="1"/>
  <c r="U351" i="1"/>
  <c r="E87" i="3" s="1"/>
  <c r="U335" i="1"/>
  <c r="E71" i="3" s="1"/>
  <c r="U319" i="1"/>
  <c r="E55" i="3" s="1"/>
  <c r="U303" i="1"/>
  <c r="E39" i="3" s="1"/>
  <c r="U287" i="1"/>
  <c r="E23" i="3" s="1"/>
  <c r="U160" i="1"/>
  <c r="F161" i="3" s="1"/>
  <c r="U96" i="1"/>
  <c r="F97" i="3" s="1"/>
  <c r="U58" i="1"/>
  <c r="F59" i="3" s="1"/>
  <c r="U42" i="1"/>
  <c r="F43" i="3" s="1"/>
  <c r="U10" i="1"/>
  <c r="F11" i="3" s="1"/>
  <c r="U430" i="1"/>
  <c r="E166" i="3" s="1"/>
  <c r="U398" i="1"/>
  <c r="E134" i="3" s="1"/>
  <c r="U366" i="1"/>
  <c r="E102" i="3" s="1"/>
  <c r="U318" i="1"/>
  <c r="E54" i="3" s="1"/>
  <c r="U286" i="1"/>
  <c r="E22" i="3" s="1"/>
  <c r="U113" i="1"/>
  <c r="F114" i="3" s="1"/>
  <c r="U55" i="1"/>
  <c r="F56" i="3" s="1"/>
  <c r="U23" i="1"/>
  <c r="F24" i="3" s="1"/>
  <c r="U427" i="1"/>
  <c r="E163" i="3" s="1"/>
  <c r="U395" i="1"/>
  <c r="E131" i="3" s="1"/>
  <c r="U347" i="1"/>
  <c r="E83" i="3" s="1"/>
  <c r="U299" i="1"/>
  <c r="E35" i="3" s="1"/>
  <c r="U194" i="1"/>
  <c r="F195" i="3" s="1"/>
  <c r="U152" i="1"/>
  <c r="F153" i="3" s="1"/>
  <c r="U88" i="1"/>
  <c r="F89" i="3" s="1"/>
  <c r="U52" i="1"/>
  <c r="F53" i="3" s="1"/>
  <c r="U456" i="1"/>
  <c r="E192" i="3" s="1"/>
  <c r="U408" i="1"/>
  <c r="E144" i="3" s="1"/>
  <c r="U360" i="1"/>
  <c r="E96" i="3" s="1"/>
  <c r="U328" i="1"/>
  <c r="E64" i="3" s="1"/>
  <c r="U296" i="1"/>
  <c r="E32" i="3" s="1"/>
  <c r="U334" i="1"/>
  <c r="E70" i="3" s="1"/>
  <c r="U331" i="1"/>
  <c r="E67" i="3" s="1"/>
  <c r="U174" i="1"/>
  <c r="F175" i="3" s="1"/>
  <c r="U130" i="1"/>
  <c r="F131" i="3" s="1"/>
  <c r="U69" i="1"/>
  <c r="F70" i="3" s="1"/>
  <c r="U36" i="1"/>
  <c r="F37" i="3" s="1"/>
  <c r="U440" i="1"/>
  <c r="E176" i="3" s="1"/>
  <c r="U392" i="1"/>
  <c r="E128" i="3" s="1"/>
  <c r="U312" i="1"/>
  <c r="E48" i="3" s="1"/>
  <c r="U240" i="1"/>
  <c r="F241" i="3" s="1"/>
  <c r="U481" i="1"/>
  <c r="E217" i="3" s="1"/>
  <c r="U200" i="1"/>
  <c r="F201" i="3" s="1"/>
  <c r="U208" i="1"/>
  <c r="F209" i="3" s="1"/>
  <c r="U216" i="1"/>
  <c r="F217" i="3" s="1"/>
  <c r="U224" i="1"/>
  <c r="F225" i="3" s="1"/>
  <c r="U465" i="1"/>
  <c r="E201" i="3" s="1"/>
  <c r="U232" i="1"/>
  <c r="F233" i="3" s="1"/>
  <c r="U473" i="1"/>
  <c r="E209" i="3" s="1"/>
  <c r="U497" i="1"/>
  <c r="E233" i="3" s="1"/>
  <c r="U505" i="1"/>
  <c r="E241" i="3" s="1"/>
  <c r="U513" i="1"/>
  <c r="E249" i="3" s="1"/>
  <c r="U201" i="1"/>
  <c r="F202" i="3" s="1"/>
  <c r="U217" i="1"/>
  <c r="F218" i="3" s="1"/>
  <c r="U233" i="1"/>
  <c r="F234" i="3" s="1"/>
  <c r="U249" i="1"/>
  <c r="F250" i="3" s="1"/>
  <c r="U474" i="1"/>
  <c r="E210" i="3" s="1"/>
  <c r="U490" i="1"/>
  <c r="E226" i="3" s="1"/>
  <c r="U506" i="1"/>
  <c r="E242" i="3" s="1"/>
  <c r="U210" i="1"/>
  <c r="F211" i="3" s="1"/>
  <c r="U234" i="1"/>
  <c r="F235" i="3" s="1"/>
  <c r="U467" i="1"/>
  <c r="E203" i="3" s="1"/>
  <c r="U491" i="1"/>
  <c r="E227" i="3" s="1"/>
  <c r="U515" i="1"/>
  <c r="E251" i="3" s="1"/>
  <c r="U203" i="1"/>
  <c r="F204" i="3" s="1"/>
  <c r="U211" i="1"/>
  <c r="F212" i="3" s="1"/>
  <c r="U219" i="1"/>
  <c r="F220" i="3" s="1"/>
  <c r="U227" i="1"/>
  <c r="F228" i="3" s="1"/>
  <c r="U235" i="1"/>
  <c r="F236" i="3" s="1"/>
  <c r="U243" i="1"/>
  <c r="F244" i="3" s="1"/>
  <c r="U460" i="1"/>
  <c r="E196" i="3" s="1"/>
  <c r="U468" i="1"/>
  <c r="E204" i="3" s="1"/>
  <c r="U476" i="1"/>
  <c r="E212" i="3" s="1"/>
  <c r="U484" i="1"/>
  <c r="E220" i="3" s="1"/>
  <c r="U492" i="1"/>
  <c r="E228" i="3" s="1"/>
  <c r="U500" i="1"/>
  <c r="E236" i="3" s="1"/>
  <c r="U508" i="1"/>
  <c r="E244" i="3" s="1"/>
  <c r="U196" i="1"/>
  <c r="F197" i="3" s="1"/>
  <c r="U204" i="1"/>
  <c r="F205" i="3" s="1"/>
  <c r="U212" i="1"/>
  <c r="F213" i="3" s="1"/>
  <c r="U220" i="1"/>
  <c r="F221" i="3" s="1"/>
  <c r="U228" i="1"/>
  <c r="F229" i="3" s="1"/>
  <c r="U236" i="1"/>
  <c r="F237" i="3" s="1"/>
  <c r="U244" i="1"/>
  <c r="F245" i="3" s="1"/>
  <c r="U461" i="1"/>
  <c r="E197" i="3" s="1"/>
  <c r="U469" i="1"/>
  <c r="E205" i="3" s="1"/>
  <c r="U477" i="1"/>
  <c r="E213" i="3" s="1"/>
  <c r="U485" i="1"/>
  <c r="E221" i="3" s="1"/>
  <c r="U493" i="1"/>
  <c r="E229" i="3" s="1"/>
  <c r="U501" i="1"/>
  <c r="E237" i="3" s="1"/>
  <c r="U509" i="1"/>
  <c r="E245" i="3" s="1"/>
  <c r="U209" i="1"/>
  <c r="F210" i="3" s="1"/>
  <c r="U225" i="1"/>
  <c r="F226" i="3" s="1"/>
  <c r="U241" i="1"/>
  <c r="F242" i="3" s="1"/>
  <c r="U466" i="1"/>
  <c r="E202" i="3" s="1"/>
  <c r="U482" i="1"/>
  <c r="E218" i="3" s="1"/>
  <c r="U498" i="1"/>
  <c r="E234" i="3" s="1"/>
  <c r="U514" i="1"/>
  <c r="E250" i="3" s="1"/>
  <c r="U202" i="1"/>
  <c r="F203" i="3" s="1"/>
  <c r="U226" i="1"/>
  <c r="F227" i="3" s="1"/>
  <c r="U250" i="1"/>
  <c r="F251" i="3" s="1"/>
  <c r="U475" i="1"/>
  <c r="E211" i="3" s="1"/>
  <c r="U507" i="1"/>
  <c r="E243" i="3" s="1"/>
  <c r="U197" i="1"/>
  <c r="F198" i="3" s="1"/>
  <c r="U205" i="1"/>
  <c r="F206" i="3" s="1"/>
  <c r="U213" i="1"/>
  <c r="F214" i="3" s="1"/>
  <c r="U221" i="1"/>
  <c r="F222" i="3" s="1"/>
  <c r="U229" i="1"/>
  <c r="F230" i="3" s="1"/>
  <c r="U237" i="1"/>
  <c r="F238" i="3" s="1"/>
  <c r="U245" i="1"/>
  <c r="F246" i="3" s="1"/>
  <c r="U462" i="1"/>
  <c r="E198" i="3" s="1"/>
  <c r="U470" i="1"/>
  <c r="E206" i="3" s="1"/>
  <c r="U478" i="1"/>
  <c r="E214" i="3" s="1"/>
  <c r="U486" i="1"/>
  <c r="E222" i="3" s="1"/>
  <c r="U494" i="1"/>
  <c r="E230" i="3" s="1"/>
  <c r="U502" i="1"/>
  <c r="E238" i="3" s="1"/>
  <c r="U510" i="1"/>
  <c r="E246" i="3" s="1"/>
  <c r="U198" i="1"/>
  <c r="F199" i="3" s="1"/>
  <c r="U206" i="1"/>
  <c r="F207" i="3" s="1"/>
  <c r="U214" i="1"/>
  <c r="F215" i="3" s="1"/>
  <c r="U222" i="1"/>
  <c r="F223" i="3" s="1"/>
  <c r="U230" i="1"/>
  <c r="F231" i="3" s="1"/>
  <c r="U238" i="1"/>
  <c r="F239" i="3" s="1"/>
  <c r="U246" i="1"/>
  <c r="F247" i="3" s="1"/>
  <c r="U463" i="1"/>
  <c r="E199" i="3" s="1"/>
  <c r="U471" i="1"/>
  <c r="E207" i="3" s="1"/>
  <c r="U479" i="1"/>
  <c r="E215" i="3" s="1"/>
  <c r="U487" i="1"/>
  <c r="E223" i="3" s="1"/>
  <c r="U495" i="1"/>
  <c r="E231" i="3" s="1"/>
  <c r="U503" i="1"/>
  <c r="E239" i="3" s="1"/>
  <c r="U511" i="1"/>
  <c r="E247" i="3" s="1"/>
  <c r="U218" i="1"/>
  <c r="F219" i="3" s="1"/>
  <c r="U242" i="1"/>
  <c r="F243" i="3" s="1"/>
  <c r="U273" i="1"/>
  <c r="E9" i="3" s="1"/>
  <c r="U483" i="1"/>
  <c r="E219" i="3" s="1"/>
  <c r="U499" i="1"/>
  <c r="E235" i="3" s="1"/>
  <c r="U199" i="1"/>
  <c r="F200" i="3" s="1"/>
  <c r="U207" i="1"/>
  <c r="F208" i="3" s="1"/>
  <c r="U215" i="1"/>
  <c r="F216" i="3" s="1"/>
  <c r="U223" i="1"/>
  <c r="F224" i="3" s="1"/>
  <c r="U231" i="1"/>
  <c r="F232" i="3" s="1"/>
  <c r="U239" i="1"/>
  <c r="F240" i="3" s="1"/>
  <c r="U247" i="1"/>
  <c r="F248" i="3" s="1"/>
  <c r="U464" i="1"/>
  <c r="E200" i="3" s="1"/>
  <c r="U472" i="1"/>
  <c r="E208" i="3" s="1"/>
  <c r="U480" i="1"/>
  <c r="E216" i="3" s="1"/>
  <c r="U488" i="1"/>
  <c r="E224" i="3" s="1"/>
  <c r="U496" i="1"/>
  <c r="E232" i="3" s="1"/>
  <c r="U504" i="1"/>
  <c r="E240" i="3" s="1"/>
  <c r="U512" i="1"/>
  <c r="E248" i="3" s="1"/>
  <c r="F16" i="4"/>
  <c r="F10" i="4"/>
  <c r="F19" i="4"/>
  <c r="F12" i="4"/>
  <c r="F20" i="4"/>
  <c r="F17" i="4"/>
  <c r="D6" i="4" s="1"/>
  <c r="F4" i="3" s="1"/>
  <c r="F11" i="4"/>
  <c r="F13" i="4"/>
  <c r="F18" i="4"/>
  <c r="F14" i="4"/>
  <c r="H261" i="3" l="1"/>
  <c r="G261" i="3"/>
  <c r="I261" i="3"/>
  <c r="J261" i="3" s="1"/>
  <c r="H256" i="3"/>
  <c r="I256" i="3"/>
  <c r="J256" i="3" s="1"/>
  <c r="G256" i="3"/>
  <c r="G254" i="3"/>
  <c r="I254" i="3"/>
  <c r="J254" i="3" s="1"/>
  <c r="H254" i="3"/>
  <c r="H257" i="3"/>
  <c r="G257" i="3"/>
  <c r="I257" i="3"/>
  <c r="J257" i="3" s="1"/>
  <c r="H252" i="3"/>
  <c r="I252" i="3"/>
  <c r="J252" i="3" s="1"/>
  <c r="G252" i="3"/>
  <c r="H253" i="3"/>
  <c r="G253" i="3"/>
  <c r="I253" i="3"/>
  <c r="J253" i="3" s="1"/>
  <c r="G259" i="3"/>
  <c r="H259" i="3"/>
  <c r="I259" i="3"/>
  <c r="J259" i="3" s="1"/>
  <c r="L259" i="3"/>
  <c r="K261" i="3"/>
  <c r="K252" i="3"/>
  <c r="K253" i="3"/>
  <c r="K254" i="3"/>
  <c r="L261" i="3"/>
  <c r="L255" i="3"/>
  <c r="L256" i="3"/>
  <c r="L257" i="3"/>
  <c r="L258" i="3"/>
  <c r="K259" i="3"/>
  <c r="L260" i="3"/>
  <c r="L252" i="3"/>
  <c r="L253" i="3"/>
  <c r="L254" i="3"/>
  <c r="K255" i="3"/>
  <c r="K256" i="3"/>
  <c r="K257" i="3"/>
  <c r="K258" i="3"/>
  <c r="K260" i="3"/>
  <c r="G258" i="3"/>
  <c r="I258" i="3"/>
  <c r="J258" i="3" s="1"/>
  <c r="H258" i="3"/>
  <c r="H260" i="3"/>
  <c r="I260" i="3"/>
  <c r="J260" i="3" s="1"/>
  <c r="G260" i="3"/>
  <c r="G255" i="3"/>
  <c r="H255" i="3"/>
  <c r="I255" i="3"/>
  <c r="J255" i="3" s="1"/>
  <c r="E179" i="3"/>
  <c r="I179" i="3" s="1"/>
  <c r="J179" i="3" s="1"/>
  <c r="I132" i="3"/>
  <c r="J132" i="3" s="1"/>
  <c r="I124" i="3"/>
  <c r="J124" i="3" s="1"/>
  <c r="I93" i="3"/>
  <c r="J93" i="3" s="1"/>
  <c r="I157" i="3"/>
  <c r="J157" i="3" s="1"/>
  <c r="H95" i="3"/>
  <c r="H40" i="3"/>
  <c r="G196" i="3"/>
  <c r="H121" i="3"/>
  <c r="I194" i="3"/>
  <c r="J194" i="3" s="1"/>
  <c r="I156" i="3"/>
  <c r="J156" i="3" s="1"/>
  <c r="I130" i="3"/>
  <c r="J130" i="3" s="1"/>
  <c r="H222" i="3"/>
  <c r="H217" i="3"/>
  <c r="I176" i="3"/>
  <c r="J176" i="3" s="1"/>
  <c r="I102" i="3"/>
  <c r="J102" i="3" s="1"/>
  <c r="I171" i="3"/>
  <c r="J171" i="3" s="1"/>
  <c r="H189" i="3"/>
  <c r="I234" i="3"/>
  <c r="J234" i="3" s="1"/>
  <c r="I88" i="3"/>
  <c r="J88" i="3" s="1"/>
  <c r="H47" i="3"/>
  <c r="H167" i="3"/>
  <c r="I191" i="3"/>
  <c r="J191" i="3" s="1"/>
  <c r="H34" i="3"/>
  <c r="H192" i="3"/>
  <c r="I140" i="3"/>
  <c r="J140" i="3" s="1"/>
  <c r="G133" i="3"/>
  <c r="H205" i="3"/>
  <c r="G56" i="3"/>
  <c r="G67" i="3"/>
  <c r="I151" i="3"/>
  <c r="J151" i="3" s="1"/>
  <c r="H90" i="3"/>
  <c r="G55" i="3"/>
  <c r="G159" i="3"/>
  <c r="I118" i="3"/>
  <c r="J118" i="3" s="1"/>
  <c r="G160" i="3"/>
  <c r="G84" i="3"/>
  <c r="I148" i="3"/>
  <c r="J148" i="3" s="1"/>
  <c r="G109" i="3"/>
  <c r="G243" i="3"/>
  <c r="I202" i="3"/>
  <c r="J202" i="3" s="1"/>
  <c r="H61" i="3"/>
  <c r="I48" i="3"/>
  <c r="J48" i="3" s="1"/>
  <c r="G63" i="3"/>
  <c r="G103" i="3"/>
  <c r="I169" i="3"/>
  <c r="J169" i="3" s="1"/>
  <c r="G86" i="3"/>
  <c r="I128" i="3"/>
  <c r="J128" i="3" s="1"/>
  <c r="I170" i="3"/>
  <c r="J170" i="3" s="1"/>
  <c r="I85" i="3"/>
  <c r="J85" i="3" s="1"/>
  <c r="H117" i="3"/>
  <c r="I149" i="3"/>
  <c r="J149" i="3" s="1"/>
  <c r="H249" i="3"/>
  <c r="I174" i="3"/>
  <c r="J174" i="3" s="1"/>
  <c r="G39" i="3"/>
  <c r="I137" i="3"/>
  <c r="J137" i="3" s="1"/>
  <c r="I64" i="3"/>
  <c r="J64" i="3" s="1"/>
  <c r="G54" i="3"/>
  <c r="I112" i="3"/>
  <c r="J112" i="3" s="1"/>
  <c r="G46" i="3"/>
  <c r="G18" i="3"/>
  <c r="I164" i="3"/>
  <c r="J164" i="3" s="1"/>
  <c r="I32" i="3"/>
  <c r="J32" i="3" s="1"/>
  <c r="I22" i="3"/>
  <c r="J22" i="3" s="1"/>
  <c r="G30" i="3"/>
  <c r="I172" i="3"/>
  <c r="J172" i="3" s="1"/>
  <c r="I108" i="3"/>
  <c r="J108" i="3" s="1"/>
  <c r="G38" i="3"/>
  <c r="I110" i="3"/>
  <c r="J110" i="3" s="1"/>
  <c r="I143" i="3"/>
  <c r="J143" i="3" s="1"/>
  <c r="I177" i="3"/>
  <c r="J177" i="3" s="1"/>
  <c r="I150" i="3"/>
  <c r="J150" i="3" s="1"/>
  <c r="G31" i="3"/>
  <c r="G47" i="3"/>
  <c r="I161" i="3"/>
  <c r="J161" i="3" s="1"/>
  <c r="G60" i="3"/>
  <c r="I10" i="3"/>
  <c r="J10" i="3" s="1"/>
  <c r="G74" i="3"/>
  <c r="I200" i="3"/>
  <c r="J200" i="3" s="1"/>
  <c r="I159" i="3"/>
  <c r="J159" i="3" s="1"/>
  <c r="I173" i="3"/>
  <c r="J173" i="3" s="1"/>
  <c r="G80" i="3"/>
  <c r="I199" i="3"/>
  <c r="J199" i="3" s="1"/>
  <c r="H199" i="3"/>
  <c r="H198" i="3"/>
  <c r="G198" i="3"/>
  <c r="I131" i="3"/>
  <c r="J131" i="3" s="1"/>
  <c r="G131" i="3"/>
  <c r="H131" i="3"/>
  <c r="H79" i="3"/>
  <c r="G79" i="3"/>
  <c r="I79" i="3"/>
  <c r="J79" i="3" s="1"/>
  <c r="I68" i="3"/>
  <c r="J68" i="3" s="1"/>
  <c r="H68" i="3"/>
  <c r="H179" i="3"/>
  <c r="I26" i="3"/>
  <c r="J26" i="3" s="1"/>
  <c r="H26" i="3"/>
  <c r="G26" i="3"/>
  <c r="G175" i="3"/>
  <c r="H175" i="3"/>
  <c r="H24" i="3"/>
  <c r="I24" i="3"/>
  <c r="J24" i="3" s="1"/>
  <c r="G11" i="3"/>
  <c r="I11" i="3"/>
  <c r="J11" i="3" s="1"/>
  <c r="H11" i="3"/>
  <c r="H12" i="3"/>
  <c r="G12" i="3"/>
  <c r="G24" i="3"/>
  <c r="H14" i="3"/>
  <c r="I14" i="3"/>
  <c r="J14" i="3" s="1"/>
  <c r="G15" i="3"/>
  <c r="H15" i="3"/>
  <c r="I15" i="3"/>
  <c r="J15" i="3" s="1"/>
  <c r="I81" i="3"/>
  <c r="J81" i="3" s="1"/>
  <c r="H81" i="3"/>
  <c r="G81" i="3"/>
  <c r="G167" i="3"/>
  <c r="I25" i="3"/>
  <c r="J25" i="3" s="1"/>
  <c r="H25" i="3"/>
  <c r="G25" i="3"/>
  <c r="H105" i="3"/>
  <c r="G105" i="3"/>
  <c r="I105" i="3"/>
  <c r="J105" i="3" s="1"/>
  <c r="H191" i="3"/>
  <c r="G68" i="3"/>
  <c r="H106" i="3"/>
  <c r="G106" i="3"/>
  <c r="H140" i="3"/>
  <c r="I69" i="3"/>
  <c r="J69" i="3" s="1"/>
  <c r="G69" i="3"/>
  <c r="H69" i="3"/>
  <c r="K250" i="3"/>
  <c r="K246" i="3"/>
  <c r="K242" i="3"/>
  <c r="K238" i="3"/>
  <c r="K234" i="3"/>
  <c r="K230" i="3"/>
  <c r="K226" i="3"/>
  <c r="K222" i="3"/>
  <c r="K218" i="3"/>
  <c r="K217" i="3"/>
  <c r="L214" i="3"/>
  <c r="K213" i="3"/>
  <c r="L210" i="3"/>
  <c r="K209" i="3"/>
  <c r="K199" i="3"/>
  <c r="K198" i="3"/>
  <c r="K191" i="3"/>
  <c r="K190" i="3"/>
  <c r="L185" i="3"/>
  <c r="L184" i="3"/>
  <c r="K183" i="3"/>
  <c r="K182" i="3"/>
  <c r="K214" i="3"/>
  <c r="K210" i="3"/>
  <c r="L206" i="3"/>
  <c r="L205" i="3"/>
  <c r="L201" i="3"/>
  <c r="L200" i="3"/>
  <c r="L193" i="3"/>
  <c r="L192" i="3"/>
  <c r="L251" i="3"/>
  <c r="L247" i="3"/>
  <c r="L243" i="3"/>
  <c r="L239" i="3"/>
  <c r="L235" i="3"/>
  <c r="L231" i="3"/>
  <c r="L227" i="3"/>
  <c r="L223" i="3"/>
  <c r="L219" i="3"/>
  <c r="K206" i="3"/>
  <c r="K205" i="3"/>
  <c r="K201" i="3"/>
  <c r="K200" i="3"/>
  <c r="K193" i="3"/>
  <c r="K192" i="3"/>
  <c r="K251" i="3"/>
  <c r="L248" i="3"/>
  <c r="K247" i="3"/>
  <c r="L244" i="3"/>
  <c r="K243" i="3"/>
  <c r="L240" i="3"/>
  <c r="K239" i="3"/>
  <c r="L236" i="3"/>
  <c r="K235" i="3"/>
  <c r="L232" i="3"/>
  <c r="K231" i="3"/>
  <c r="L228" i="3"/>
  <c r="K227" i="3"/>
  <c r="L224" i="3"/>
  <c r="K223" i="3"/>
  <c r="L220" i="3"/>
  <c r="K219" i="3"/>
  <c r="L215" i="3"/>
  <c r="L211" i="3"/>
  <c r="L207" i="3"/>
  <c r="L202" i="3"/>
  <c r="L195" i="3"/>
  <c r="L194" i="3"/>
  <c r="K248" i="3"/>
  <c r="K244" i="3"/>
  <c r="K240" i="3"/>
  <c r="K236" i="3"/>
  <c r="K232" i="3"/>
  <c r="K228" i="3"/>
  <c r="K224" i="3"/>
  <c r="K220" i="3"/>
  <c r="L216" i="3"/>
  <c r="K215" i="3"/>
  <c r="K216" i="3"/>
  <c r="L250" i="3"/>
  <c r="K249" i="3"/>
  <c r="L246" i="3"/>
  <c r="K245" i="3"/>
  <c r="L242" i="3"/>
  <c r="K241" i="3"/>
  <c r="L238" i="3"/>
  <c r="K237" i="3"/>
  <c r="L234" i="3"/>
  <c r="K233" i="3"/>
  <c r="L230" i="3"/>
  <c r="K229" i="3"/>
  <c r="L226" i="3"/>
  <c r="K225" i="3"/>
  <c r="L222" i="3"/>
  <c r="K221" i="3"/>
  <c r="L218" i="3"/>
  <c r="L217" i="3"/>
  <c r="L213" i="3"/>
  <c r="L209" i="3"/>
  <c r="K204" i="3"/>
  <c r="K203" i="3"/>
  <c r="L199" i="3"/>
  <c r="L198" i="3"/>
  <c r="L245" i="3"/>
  <c r="K197" i="3"/>
  <c r="L189" i="3"/>
  <c r="L181" i="3"/>
  <c r="K180" i="3"/>
  <c r="L176" i="3"/>
  <c r="L171" i="3"/>
  <c r="K170" i="3"/>
  <c r="L163" i="3"/>
  <c r="K161" i="3"/>
  <c r="K160" i="3"/>
  <c r="L155" i="3"/>
  <c r="L154" i="3"/>
  <c r="L149" i="3"/>
  <c r="K144" i="3"/>
  <c r="K143" i="3"/>
  <c r="L135" i="3"/>
  <c r="L133" i="3"/>
  <c r="K132" i="3"/>
  <c r="L233" i="3"/>
  <c r="L203" i="3"/>
  <c r="K189" i="3"/>
  <c r="L186" i="3"/>
  <c r="K181" i="3"/>
  <c r="L177" i="3"/>
  <c r="K176" i="3"/>
  <c r="K171" i="3"/>
  <c r="K163" i="3"/>
  <c r="L162" i="3"/>
  <c r="L156" i="3"/>
  <c r="K155" i="3"/>
  <c r="K154" i="3"/>
  <c r="K149" i="3"/>
  <c r="L145" i="3"/>
  <c r="L139" i="3"/>
  <c r="K135" i="3"/>
  <c r="K133" i="3"/>
  <c r="L221" i="3"/>
  <c r="L212" i="3"/>
  <c r="K202" i="3"/>
  <c r="L196" i="3"/>
  <c r="L191" i="3"/>
  <c r="L187" i="3"/>
  <c r="K186" i="3"/>
  <c r="L182" i="3"/>
  <c r="K177" i="3"/>
  <c r="L172" i="3"/>
  <c r="K162" i="3"/>
  <c r="K156" i="3"/>
  <c r="K145" i="3"/>
  <c r="K139" i="3"/>
  <c r="L127" i="3"/>
  <c r="K126" i="3"/>
  <c r="L241" i="3"/>
  <c r="K212" i="3"/>
  <c r="L208" i="3"/>
  <c r="K196" i="3"/>
  <c r="K187" i="3"/>
  <c r="L183" i="3"/>
  <c r="L178" i="3"/>
  <c r="L173" i="3"/>
  <c r="K172" i="3"/>
  <c r="L167" i="3"/>
  <c r="L166" i="3"/>
  <c r="L165" i="3"/>
  <c r="L164" i="3"/>
  <c r="L152" i="3"/>
  <c r="L151" i="3"/>
  <c r="L150" i="3"/>
  <c r="L141" i="3"/>
  <c r="L140" i="3"/>
  <c r="L128" i="3"/>
  <c r="K127" i="3"/>
  <c r="L118" i="3"/>
  <c r="K117" i="3"/>
  <c r="L229" i="3"/>
  <c r="K208" i="3"/>
  <c r="K195" i="3"/>
  <c r="K178" i="3"/>
  <c r="K173" i="3"/>
  <c r="K167" i="3"/>
  <c r="K166" i="3"/>
  <c r="K165" i="3"/>
  <c r="K164" i="3"/>
  <c r="L157" i="3"/>
  <c r="K152" i="3"/>
  <c r="K151" i="3"/>
  <c r="K150" i="3"/>
  <c r="L147" i="3"/>
  <c r="L146" i="3"/>
  <c r="L142" i="3"/>
  <c r="K141" i="3"/>
  <c r="K140" i="3"/>
  <c r="L249" i="3"/>
  <c r="K211" i="3"/>
  <c r="L188" i="3"/>
  <c r="K184" i="3"/>
  <c r="L179" i="3"/>
  <c r="L174" i="3"/>
  <c r="L169" i="3"/>
  <c r="L168" i="3"/>
  <c r="K157" i="3"/>
  <c r="L153" i="3"/>
  <c r="L148" i="3"/>
  <c r="K147" i="3"/>
  <c r="K146" i="3"/>
  <c r="K142" i="3"/>
  <c r="L137" i="3"/>
  <c r="K136" i="3"/>
  <c r="L130" i="3"/>
  <c r="K129" i="3"/>
  <c r="L120" i="3"/>
  <c r="K119" i="3"/>
  <c r="L112" i="3"/>
  <c r="K111" i="3"/>
  <c r="L225" i="3"/>
  <c r="L197" i="3"/>
  <c r="K194" i="3"/>
  <c r="L180" i="3"/>
  <c r="K175" i="3"/>
  <c r="L170" i="3"/>
  <c r="L161" i="3"/>
  <c r="L160" i="3"/>
  <c r="K159" i="3"/>
  <c r="K158" i="3"/>
  <c r="L237" i="3"/>
  <c r="K153" i="3"/>
  <c r="K137" i="3"/>
  <c r="K131" i="3"/>
  <c r="K125" i="3"/>
  <c r="L190" i="3"/>
  <c r="K179" i="3"/>
  <c r="K169" i="3"/>
  <c r="L136" i="3"/>
  <c r="K130" i="3"/>
  <c r="L123" i="3"/>
  <c r="L114" i="3"/>
  <c r="L110" i="3"/>
  <c r="L105" i="3"/>
  <c r="L98" i="3"/>
  <c r="K97" i="3"/>
  <c r="L84" i="3"/>
  <c r="L77" i="3"/>
  <c r="L76" i="3"/>
  <c r="L75" i="3"/>
  <c r="K188" i="3"/>
  <c r="K168" i="3"/>
  <c r="L159" i="3"/>
  <c r="K128" i="3"/>
  <c r="K123" i="3"/>
  <c r="K120" i="3"/>
  <c r="L117" i="3"/>
  <c r="K114" i="3"/>
  <c r="K110" i="3"/>
  <c r="L106" i="3"/>
  <c r="K105" i="3"/>
  <c r="L99" i="3"/>
  <c r="K98" i="3"/>
  <c r="L91" i="3"/>
  <c r="L85" i="3"/>
  <c r="K84" i="3"/>
  <c r="K77" i="3"/>
  <c r="K76" i="3"/>
  <c r="K75" i="3"/>
  <c r="L72" i="3"/>
  <c r="K67" i="3"/>
  <c r="K63" i="3"/>
  <c r="K60" i="3"/>
  <c r="L59" i="3"/>
  <c r="L55" i="3"/>
  <c r="L52" i="3"/>
  <c r="K46" i="3"/>
  <c r="L38" i="3"/>
  <c r="K34" i="3"/>
  <c r="K207" i="3"/>
  <c r="L158" i="3"/>
  <c r="L144" i="3"/>
  <c r="L126" i="3"/>
  <c r="L124" i="3"/>
  <c r="L111" i="3"/>
  <c r="K106" i="3"/>
  <c r="L100" i="3"/>
  <c r="K99" i="3"/>
  <c r="L204" i="3"/>
  <c r="K185" i="3"/>
  <c r="L175" i="3"/>
  <c r="K148" i="3"/>
  <c r="L138" i="3"/>
  <c r="L132" i="3"/>
  <c r="K124" i="3"/>
  <c r="L121" i="3"/>
  <c r="L115" i="3"/>
  <c r="L107" i="3"/>
  <c r="L101" i="3"/>
  <c r="K100" i="3"/>
  <c r="K134" i="3"/>
  <c r="L131" i="3"/>
  <c r="L122" i="3"/>
  <c r="L113" i="3"/>
  <c r="K108" i="3"/>
  <c r="L103" i="3"/>
  <c r="K102" i="3"/>
  <c r="L95" i="3"/>
  <c r="K94" i="3"/>
  <c r="L134" i="3"/>
  <c r="K113" i="3"/>
  <c r="K103" i="3"/>
  <c r="K122" i="3"/>
  <c r="L109" i="3"/>
  <c r="L97" i="3"/>
  <c r="K95" i="3"/>
  <c r="L93" i="3"/>
  <c r="K174" i="3"/>
  <c r="L129" i="3"/>
  <c r="K121" i="3"/>
  <c r="L116" i="3"/>
  <c r="K112" i="3"/>
  <c r="K109" i="3"/>
  <c r="L102" i="3"/>
  <c r="K93" i="3"/>
  <c r="K88" i="3"/>
  <c r="K116" i="3"/>
  <c r="L108" i="3"/>
  <c r="K91" i="3"/>
  <c r="L86" i="3"/>
  <c r="L83" i="3"/>
  <c r="K80" i="3"/>
  <c r="L74" i="3"/>
  <c r="K72" i="3"/>
  <c r="K71" i="3"/>
  <c r="K69" i="3"/>
  <c r="L63" i="3"/>
  <c r="K57" i="3"/>
  <c r="L54" i="3"/>
  <c r="L51" i="3"/>
  <c r="L48" i="3"/>
  <c r="L45" i="3"/>
  <c r="K42" i="3"/>
  <c r="L39" i="3"/>
  <c r="L33" i="3"/>
  <c r="K32" i="3"/>
  <c r="L24" i="3"/>
  <c r="K19" i="3"/>
  <c r="K18" i="3"/>
  <c r="L13" i="3"/>
  <c r="K10" i="3"/>
  <c r="K115" i="3"/>
  <c r="L96" i="3"/>
  <c r="L89" i="3"/>
  <c r="K86" i="3"/>
  <c r="K83" i="3"/>
  <c r="L81" i="3"/>
  <c r="K74" i="3"/>
  <c r="L58" i="3"/>
  <c r="K54" i="3"/>
  <c r="K52" i="3"/>
  <c r="K51" i="3"/>
  <c r="K48" i="3"/>
  <c r="K45" i="3"/>
  <c r="K39" i="3"/>
  <c r="K33" i="3"/>
  <c r="L29" i="3"/>
  <c r="L25" i="3"/>
  <c r="K24" i="3"/>
  <c r="K13" i="3"/>
  <c r="L12" i="3"/>
  <c r="K107" i="3"/>
  <c r="K87" i="3"/>
  <c r="L78" i="3"/>
  <c r="K70" i="3"/>
  <c r="K62" i="3"/>
  <c r="K56" i="3"/>
  <c r="K40" i="3"/>
  <c r="K38" i="3"/>
  <c r="L27" i="3"/>
  <c r="K25" i="3"/>
  <c r="K22" i="3"/>
  <c r="L20" i="3"/>
  <c r="L15" i="3"/>
  <c r="K14" i="3"/>
  <c r="K138" i="3"/>
  <c r="L104" i="3"/>
  <c r="K82" i="3"/>
  <c r="L61" i="3"/>
  <c r="L143" i="3"/>
  <c r="L92" i="3"/>
  <c r="K89" i="3"/>
  <c r="L82" i="3"/>
  <c r="L80" i="3"/>
  <c r="K78" i="3"/>
  <c r="L32" i="3"/>
  <c r="L30" i="3"/>
  <c r="L28" i="3"/>
  <c r="K27" i="3"/>
  <c r="L23" i="3"/>
  <c r="K20" i="3"/>
  <c r="K15" i="3"/>
  <c r="K92" i="3"/>
  <c r="L65" i="3"/>
  <c r="L49" i="3"/>
  <c r="L125" i="3"/>
  <c r="K104" i="3"/>
  <c r="K96" i="3"/>
  <c r="L69" i="3"/>
  <c r="L67" i="3"/>
  <c r="K65" i="3"/>
  <c r="K61" i="3"/>
  <c r="L57" i="3"/>
  <c r="K55" i="3"/>
  <c r="L53" i="3"/>
  <c r="K49" i="3"/>
  <c r="L47" i="3"/>
  <c r="L43" i="3"/>
  <c r="L41" i="3"/>
  <c r="L37" i="3"/>
  <c r="K26" i="3"/>
  <c r="K21" i="3"/>
  <c r="L18" i="3"/>
  <c r="K101" i="3"/>
  <c r="L88" i="3"/>
  <c r="K73" i="3"/>
  <c r="L71" i="3"/>
  <c r="L68" i="3"/>
  <c r="K81" i="3"/>
  <c r="L73" i="3"/>
  <c r="K59" i="3"/>
  <c r="K53" i="3"/>
  <c r="K47" i="3"/>
  <c r="K43" i="3"/>
  <c r="K41" i="3"/>
  <c r="K37" i="3"/>
  <c r="L35" i="3"/>
  <c r="L79" i="3"/>
  <c r="L119" i="3"/>
  <c r="L90" i="3"/>
  <c r="L64" i="3"/>
  <c r="L19" i="3"/>
  <c r="L16" i="3"/>
  <c r="L10" i="3"/>
  <c r="K118" i="3"/>
  <c r="K90" i="3"/>
  <c r="K64" i="3"/>
  <c r="L46" i="3"/>
  <c r="L36" i="3"/>
  <c r="K29" i="3"/>
  <c r="K16" i="3"/>
  <c r="K79" i="3"/>
  <c r="L56" i="3"/>
  <c r="L50" i="3"/>
  <c r="L44" i="3"/>
  <c r="L40" i="3"/>
  <c r="K36" i="3"/>
  <c r="L22" i="3"/>
  <c r="L9" i="3"/>
  <c r="L66" i="3"/>
  <c r="K17" i="3"/>
  <c r="L14" i="3"/>
  <c r="K11" i="3"/>
  <c r="L87" i="3"/>
  <c r="L70" i="3"/>
  <c r="L62" i="3"/>
  <c r="K50" i="3"/>
  <c r="K44" i="3"/>
  <c r="K28" i="3"/>
  <c r="L21" i="3"/>
  <c r="K12" i="3"/>
  <c r="K85" i="3"/>
  <c r="L34" i="3"/>
  <c r="K31" i="3"/>
  <c r="L17" i="3"/>
  <c r="L11" i="3"/>
  <c r="L42" i="3"/>
  <c r="K68" i="3"/>
  <c r="L60" i="3"/>
  <c r="K35" i="3"/>
  <c r="L31" i="3"/>
  <c r="L94" i="3"/>
  <c r="K58" i="3"/>
  <c r="K30" i="3"/>
  <c r="K66" i="3"/>
  <c r="L26" i="3"/>
  <c r="K23" i="3"/>
  <c r="I201" i="3"/>
  <c r="J201" i="3" s="1"/>
  <c r="H201" i="3"/>
  <c r="I193" i="3"/>
  <c r="J193" i="3" s="1"/>
  <c r="H193" i="3"/>
  <c r="H154" i="3"/>
  <c r="G154" i="3"/>
  <c r="H132" i="3"/>
  <c r="G132" i="3"/>
  <c r="I243" i="3"/>
  <c r="J243" i="3" s="1"/>
  <c r="H197" i="3"/>
  <c r="I197" i="3"/>
  <c r="J197" i="3" s="1"/>
  <c r="G40" i="3"/>
  <c r="H88" i="3"/>
  <c r="I208" i="3"/>
  <c r="J208" i="3" s="1"/>
  <c r="G208" i="3"/>
  <c r="H208" i="3"/>
  <c r="I219" i="3"/>
  <c r="J219" i="3" s="1"/>
  <c r="G219" i="3"/>
  <c r="H219" i="3"/>
  <c r="I247" i="3"/>
  <c r="J247" i="3" s="1"/>
  <c r="G247" i="3"/>
  <c r="H247" i="3"/>
  <c r="H246" i="3"/>
  <c r="I246" i="3"/>
  <c r="J246" i="3" s="1"/>
  <c r="G246" i="3"/>
  <c r="H250" i="3"/>
  <c r="I250" i="3"/>
  <c r="J250" i="3" s="1"/>
  <c r="G250" i="3"/>
  <c r="I225" i="3"/>
  <c r="J225" i="3" s="1"/>
  <c r="G225" i="3"/>
  <c r="H225" i="3"/>
  <c r="G241" i="3"/>
  <c r="H241" i="3"/>
  <c r="I241" i="3"/>
  <c r="J241" i="3" s="1"/>
  <c r="I89" i="3"/>
  <c r="J89" i="3" s="1"/>
  <c r="H89" i="3"/>
  <c r="G89" i="3"/>
  <c r="H56" i="3"/>
  <c r="H43" i="3"/>
  <c r="I43" i="3"/>
  <c r="J43" i="3" s="1"/>
  <c r="G43" i="3"/>
  <c r="H28" i="3"/>
  <c r="I28" i="3"/>
  <c r="J28" i="3" s="1"/>
  <c r="G184" i="3"/>
  <c r="H184" i="3"/>
  <c r="I184" i="3"/>
  <c r="J184" i="3" s="1"/>
  <c r="I168" i="3"/>
  <c r="J168" i="3" s="1"/>
  <c r="I121" i="3"/>
  <c r="J121" i="3" s="1"/>
  <c r="H94" i="3"/>
  <c r="I94" i="3"/>
  <c r="J94" i="3" s="1"/>
  <c r="G94" i="3"/>
  <c r="H32" i="3"/>
  <c r="G32" i="3"/>
  <c r="H190" i="3"/>
  <c r="G190" i="3"/>
  <c r="I126" i="3"/>
  <c r="J126" i="3" s="1"/>
  <c r="H67" i="3"/>
  <c r="I67" i="3"/>
  <c r="J67" i="3" s="1"/>
  <c r="H110" i="3"/>
  <c r="G110" i="3"/>
  <c r="G193" i="3"/>
  <c r="I144" i="3"/>
  <c r="J144" i="3" s="1"/>
  <c r="H144" i="3"/>
  <c r="G144" i="3"/>
  <c r="H30" i="3"/>
  <c r="I30" i="3"/>
  <c r="J30" i="3" s="1"/>
  <c r="G82" i="3"/>
  <c r="I146" i="3"/>
  <c r="J146" i="3" s="1"/>
  <c r="H23" i="3"/>
  <c r="I23" i="3"/>
  <c r="J23" i="3" s="1"/>
  <c r="G23" i="3"/>
  <c r="I91" i="3"/>
  <c r="J91" i="3" s="1"/>
  <c r="G91" i="3"/>
  <c r="H91" i="3"/>
  <c r="G177" i="3"/>
  <c r="H177" i="3"/>
  <c r="I33" i="3"/>
  <c r="J33" i="3" s="1"/>
  <c r="G33" i="3"/>
  <c r="H33" i="3"/>
  <c r="I115" i="3"/>
  <c r="J115" i="3" s="1"/>
  <c r="G115" i="3"/>
  <c r="H115" i="3"/>
  <c r="I12" i="3"/>
  <c r="J12" i="3" s="1"/>
  <c r="G76" i="3"/>
  <c r="I42" i="3"/>
  <c r="J42" i="3" s="1"/>
  <c r="H42" i="3"/>
  <c r="G42" i="3"/>
  <c r="H118" i="3"/>
  <c r="G118" i="3"/>
  <c r="H84" i="3"/>
  <c r="I84" i="3"/>
  <c r="J84" i="3" s="1"/>
  <c r="G148" i="3"/>
  <c r="H148" i="3"/>
  <c r="I77" i="3"/>
  <c r="J77" i="3" s="1"/>
  <c r="H77" i="3"/>
  <c r="G77" i="3"/>
  <c r="G141" i="3"/>
  <c r="I141" i="3"/>
  <c r="J141" i="3" s="1"/>
  <c r="H141" i="3"/>
  <c r="I235" i="3"/>
  <c r="J235" i="3" s="1"/>
  <c r="G235" i="3"/>
  <c r="H235" i="3"/>
  <c r="G95" i="3"/>
  <c r="I95" i="3"/>
  <c r="J95" i="3" s="1"/>
  <c r="I210" i="3"/>
  <c r="J210" i="3" s="1"/>
  <c r="G210" i="3"/>
  <c r="H210" i="3"/>
  <c r="I211" i="3"/>
  <c r="J211" i="3" s="1"/>
  <c r="H211" i="3"/>
  <c r="G211" i="3"/>
  <c r="I162" i="3"/>
  <c r="J162" i="3" s="1"/>
  <c r="H162" i="3"/>
  <c r="H200" i="3"/>
  <c r="G200" i="3"/>
  <c r="I239" i="3"/>
  <c r="J239" i="3" s="1"/>
  <c r="G239" i="3"/>
  <c r="H239" i="3"/>
  <c r="H238" i="3"/>
  <c r="I238" i="3"/>
  <c r="J238" i="3" s="1"/>
  <c r="G238" i="3"/>
  <c r="I245" i="3"/>
  <c r="J245" i="3" s="1"/>
  <c r="H245" i="3"/>
  <c r="G245" i="3"/>
  <c r="H244" i="3"/>
  <c r="I244" i="3"/>
  <c r="J244" i="3" s="1"/>
  <c r="G244" i="3"/>
  <c r="H234" i="3"/>
  <c r="G70" i="3"/>
  <c r="H153" i="3"/>
  <c r="G153" i="3"/>
  <c r="H114" i="3"/>
  <c r="G114" i="3"/>
  <c r="H59" i="3"/>
  <c r="I59" i="3"/>
  <c r="J59" i="3" s="1"/>
  <c r="G59" i="3"/>
  <c r="H44" i="3"/>
  <c r="I44" i="3"/>
  <c r="J44" i="3" s="1"/>
  <c r="I16" i="3"/>
  <c r="J16" i="3" s="1"/>
  <c r="H143" i="3"/>
  <c r="G143" i="3"/>
  <c r="I136" i="3"/>
  <c r="J136" i="3" s="1"/>
  <c r="G136" i="3"/>
  <c r="H136" i="3"/>
  <c r="H48" i="3"/>
  <c r="G48" i="3"/>
  <c r="G14" i="3"/>
  <c r="I87" i="3"/>
  <c r="J87" i="3" s="1"/>
  <c r="H87" i="3"/>
  <c r="G87" i="3"/>
  <c r="I175" i="3"/>
  <c r="J175" i="3" s="1"/>
  <c r="H130" i="3"/>
  <c r="G130" i="3"/>
  <c r="H22" i="3"/>
  <c r="G22" i="3"/>
  <c r="I166" i="3"/>
  <c r="J166" i="3" s="1"/>
  <c r="G166" i="3"/>
  <c r="H166" i="3"/>
  <c r="H38" i="3"/>
  <c r="I38" i="3"/>
  <c r="J38" i="3" s="1"/>
  <c r="I154" i="3"/>
  <c r="J154" i="3" s="1"/>
  <c r="H31" i="3"/>
  <c r="I31" i="3"/>
  <c r="J31" i="3" s="1"/>
  <c r="H103" i="3"/>
  <c r="G187" i="3"/>
  <c r="I187" i="3"/>
  <c r="J187" i="3" s="1"/>
  <c r="H187" i="3"/>
  <c r="I41" i="3"/>
  <c r="J41" i="3" s="1"/>
  <c r="H41" i="3"/>
  <c r="G41" i="3"/>
  <c r="I127" i="3"/>
  <c r="J127" i="3" s="1"/>
  <c r="H127" i="3"/>
  <c r="G127" i="3"/>
  <c r="G20" i="3"/>
  <c r="H50" i="3"/>
  <c r="I50" i="3"/>
  <c r="J50" i="3" s="1"/>
  <c r="G50" i="3"/>
  <c r="H128" i="3"/>
  <c r="G128" i="3"/>
  <c r="H92" i="3"/>
  <c r="I92" i="3"/>
  <c r="J92" i="3" s="1"/>
  <c r="G92" i="3"/>
  <c r="H156" i="3"/>
  <c r="G156" i="3"/>
  <c r="H85" i="3"/>
  <c r="G85" i="3"/>
  <c r="G149" i="3"/>
  <c r="H149" i="3"/>
  <c r="G183" i="3"/>
  <c r="I183" i="3"/>
  <c r="J183" i="3" s="1"/>
  <c r="H183" i="3"/>
  <c r="H35" i="3"/>
  <c r="I35" i="3"/>
  <c r="J35" i="3" s="1"/>
  <c r="G35" i="3"/>
  <c r="G17" i="3"/>
  <c r="I17" i="3"/>
  <c r="J17" i="3" s="1"/>
  <c r="H17" i="3"/>
  <c r="H96" i="3"/>
  <c r="G96" i="3"/>
  <c r="I96" i="3"/>
  <c r="J96" i="3" s="1"/>
  <c r="I125" i="3"/>
  <c r="J125" i="3" s="1"/>
  <c r="G125" i="3"/>
  <c r="H125" i="3"/>
  <c r="I231" i="3"/>
  <c r="J231" i="3" s="1"/>
  <c r="G231" i="3"/>
  <c r="H231" i="3"/>
  <c r="I198" i="3"/>
  <c r="J198" i="3" s="1"/>
  <c r="H230" i="3"/>
  <c r="I230" i="3"/>
  <c r="J230" i="3" s="1"/>
  <c r="G230" i="3"/>
  <c r="G237" i="3"/>
  <c r="H237" i="3"/>
  <c r="I237" i="3"/>
  <c r="J237" i="3" s="1"/>
  <c r="H236" i="3"/>
  <c r="I236" i="3"/>
  <c r="J236" i="3" s="1"/>
  <c r="G236" i="3"/>
  <c r="H218" i="3"/>
  <c r="I218" i="3"/>
  <c r="J218" i="3" s="1"/>
  <c r="G218" i="3"/>
  <c r="I217" i="3"/>
  <c r="J217" i="3" s="1"/>
  <c r="I195" i="3"/>
  <c r="J195" i="3" s="1"/>
  <c r="H195" i="3"/>
  <c r="I97" i="3"/>
  <c r="J97" i="3" s="1"/>
  <c r="H97" i="3"/>
  <c r="G97" i="3"/>
  <c r="H60" i="3"/>
  <c r="I60" i="3"/>
  <c r="J60" i="3" s="1"/>
  <c r="G195" i="3"/>
  <c r="G27" i="3"/>
  <c r="I27" i="3"/>
  <c r="J27" i="3" s="1"/>
  <c r="H27" i="3"/>
  <c r="G13" i="3"/>
  <c r="I13" i="3"/>
  <c r="J13" i="3" s="1"/>
  <c r="H13" i="3"/>
  <c r="G163" i="3"/>
  <c r="I163" i="3"/>
  <c r="J163" i="3" s="1"/>
  <c r="H163" i="3"/>
  <c r="G178" i="3"/>
  <c r="I178" i="3"/>
  <c r="J178" i="3" s="1"/>
  <c r="H178" i="3"/>
  <c r="H64" i="3"/>
  <c r="G64" i="3"/>
  <c r="G158" i="3"/>
  <c r="H107" i="3"/>
  <c r="I107" i="3"/>
  <c r="J107" i="3" s="1"/>
  <c r="G107" i="3"/>
  <c r="I152" i="3"/>
  <c r="J152" i="3" s="1"/>
  <c r="G152" i="3"/>
  <c r="H152" i="3"/>
  <c r="H46" i="3"/>
  <c r="I46" i="3"/>
  <c r="J46" i="3" s="1"/>
  <c r="H176" i="3"/>
  <c r="G176" i="3"/>
  <c r="H54" i="3"/>
  <c r="I54" i="3"/>
  <c r="J54" i="3" s="1"/>
  <c r="G162" i="3"/>
  <c r="I39" i="3"/>
  <c r="J39" i="3" s="1"/>
  <c r="H39" i="3"/>
  <c r="H113" i="3"/>
  <c r="I113" i="3"/>
  <c r="J113" i="3" s="1"/>
  <c r="G113" i="3"/>
  <c r="I49" i="3"/>
  <c r="J49" i="3" s="1"/>
  <c r="G49" i="3"/>
  <c r="H49" i="3"/>
  <c r="H137" i="3"/>
  <c r="G137" i="3"/>
  <c r="G28" i="3"/>
  <c r="G58" i="3"/>
  <c r="H58" i="3"/>
  <c r="I58" i="3"/>
  <c r="J58" i="3" s="1"/>
  <c r="I138" i="3"/>
  <c r="J138" i="3" s="1"/>
  <c r="H138" i="3"/>
  <c r="G138" i="3"/>
  <c r="H100" i="3"/>
  <c r="I100" i="3"/>
  <c r="J100" i="3" s="1"/>
  <c r="G100" i="3"/>
  <c r="H164" i="3"/>
  <c r="G164" i="3"/>
  <c r="H93" i="3"/>
  <c r="G93" i="3"/>
  <c r="G157" i="3"/>
  <c r="H157" i="3"/>
  <c r="H224" i="3"/>
  <c r="I224" i="3"/>
  <c r="J224" i="3" s="1"/>
  <c r="G224" i="3"/>
  <c r="I204" i="3"/>
  <c r="J204" i="3" s="1"/>
  <c r="H204" i="3"/>
  <c r="G204" i="3"/>
  <c r="I111" i="3"/>
  <c r="J111" i="3" s="1"/>
  <c r="H111" i="3"/>
  <c r="G111" i="3"/>
  <c r="H146" i="3"/>
  <c r="G146" i="3"/>
  <c r="I72" i="3"/>
  <c r="J72" i="3" s="1"/>
  <c r="H72" i="3"/>
  <c r="G72" i="3"/>
  <c r="I53" i="3"/>
  <c r="J53" i="3" s="1"/>
  <c r="G53" i="3"/>
  <c r="H53" i="3"/>
  <c r="G168" i="3"/>
  <c r="H168" i="3"/>
  <c r="H51" i="3"/>
  <c r="G51" i="3"/>
  <c r="I51" i="3"/>
  <c r="J51" i="3" s="1"/>
  <c r="H134" i="3"/>
  <c r="I134" i="3"/>
  <c r="J134" i="3" s="1"/>
  <c r="G134" i="3"/>
  <c r="H248" i="3"/>
  <c r="I248" i="3"/>
  <c r="J248" i="3" s="1"/>
  <c r="G248" i="3"/>
  <c r="G199" i="3"/>
  <c r="G223" i="3"/>
  <c r="H223" i="3"/>
  <c r="I223" i="3"/>
  <c r="J223" i="3" s="1"/>
  <c r="I222" i="3"/>
  <c r="J222" i="3" s="1"/>
  <c r="G222" i="3"/>
  <c r="G251" i="3"/>
  <c r="H251" i="3"/>
  <c r="I251" i="3"/>
  <c r="J251" i="3" s="1"/>
  <c r="G197" i="3"/>
  <c r="I229" i="3"/>
  <c r="J229" i="3" s="1"/>
  <c r="G229" i="3"/>
  <c r="H229" i="3"/>
  <c r="I196" i="3"/>
  <c r="J196" i="3" s="1"/>
  <c r="H228" i="3"/>
  <c r="I228" i="3"/>
  <c r="J228" i="3" s="1"/>
  <c r="G228" i="3"/>
  <c r="H202" i="3"/>
  <c r="G202" i="3"/>
  <c r="H161" i="3"/>
  <c r="G161" i="3"/>
  <c r="I78" i="3"/>
  <c r="J78" i="3" s="1"/>
  <c r="H78" i="3"/>
  <c r="H73" i="3"/>
  <c r="G73" i="3"/>
  <c r="I73" i="3"/>
  <c r="J73" i="3" s="1"/>
  <c r="H76" i="3"/>
  <c r="I76" i="3"/>
  <c r="J76" i="3" s="1"/>
  <c r="I29" i="3"/>
  <c r="J29" i="3" s="1"/>
  <c r="G29" i="3"/>
  <c r="H29" i="3"/>
  <c r="G185" i="3"/>
  <c r="H185" i="3"/>
  <c r="I185" i="3"/>
  <c r="J185" i="3" s="1"/>
  <c r="I139" i="3"/>
  <c r="J139" i="3" s="1"/>
  <c r="H82" i="3"/>
  <c r="I82" i="3"/>
  <c r="J82" i="3" s="1"/>
  <c r="I129" i="3"/>
  <c r="J129" i="3" s="1"/>
  <c r="H129" i="3"/>
  <c r="G129" i="3"/>
  <c r="H20" i="3"/>
  <c r="I20" i="3"/>
  <c r="J20" i="3" s="1"/>
  <c r="G174" i="3"/>
  <c r="H174" i="3"/>
  <c r="H62" i="3"/>
  <c r="I62" i="3"/>
  <c r="J62" i="3" s="1"/>
  <c r="H186" i="3"/>
  <c r="G186" i="3"/>
  <c r="H71" i="3"/>
  <c r="G71" i="3"/>
  <c r="I71" i="3"/>
  <c r="J71" i="3" s="1"/>
  <c r="I106" i="3"/>
  <c r="J106" i="3" s="1"/>
  <c r="H123" i="3"/>
  <c r="G123" i="3"/>
  <c r="I123" i="3"/>
  <c r="J123" i="3" s="1"/>
  <c r="I57" i="3"/>
  <c r="J57" i="3" s="1"/>
  <c r="G57" i="3"/>
  <c r="H57" i="3"/>
  <c r="G147" i="3"/>
  <c r="H147" i="3"/>
  <c r="I147" i="3"/>
  <c r="J147" i="3" s="1"/>
  <c r="G36" i="3"/>
  <c r="U7" i="1"/>
  <c r="G189" i="3"/>
  <c r="I66" i="3"/>
  <c r="J66" i="3" s="1"/>
  <c r="H66" i="3"/>
  <c r="G66" i="3"/>
  <c r="H150" i="3"/>
  <c r="G150" i="3"/>
  <c r="H108" i="3"/>
  <c r="G108" i="3"/>
  <c r="H172" i="3"/>
  <c r="G172" i="3"/>
  <c r="H101" i="3"/>
  <c r="G101" i="3"/>
  <c r="I101" i="3"/>
  <c r="J101" i="3" s="1"/>
  <c r="G165" i="3"/>
  <c r="I165" i="3"/>
  <c r="J165" i="3" s="1"/>
  <c r="H165" i="3"/>
  <c r="G155" i="3"/>
  <c r="I155" i="3"/>
  <c r="J155" i="3" s="1"/>
  <c r="H155" i="3"/>
  <c r="I182" i="3"/>
  <c r="J182" i="3" s="1"/>
  <c r="H182" i="3"/>
  <c r="G182" i="3"/>
  <c r="H216" i="3"/>
  <c r="I216" i="3"/>
  <c r="J216" i="3" s="1"/>
  <c r="G216" i="3"/>
  <c r="G201" i="3"/>
  <c r="I99" i="3"/>
  <c r="J99" i="3" s="1"/>
  <c r="G99" i="3"/>
  <c r="H99" i="3"/>
  <c r="H16" i="3"/>
  <c r="G16" i="3"/>
  <c r="H240" i="3"/>
  <c r="I240" i="3"/>
  <c r="J240" i="3" s="1"/>
  <c r="G240" i="3"/>
  <c r="I215" i="3"/>
  <c r="J215" i="3" s="1"/>
  <c r="H215" i="3"/>
  <c r="G215" i="3"/>
  <c r="I214" i="3"/>
  <c r="J214" i="3" s="1"/>
  <c r="G214" i="3"/>
  <c r="H214" i="3"/>
  <c r="G227" i="3"/>
  <c r="H227" i="3"/>
  <c r="I227" i="3"/>
  <c r="J227" i="3" s="1"/>
  <c r="I221" i="3"/>
  <c r="J221" i="3" s="1"/>
  <c r="G221" i="3"/>
  <c r="H221" i="3"/>
  <c r="H220" i="3"/>
  <c r="I220" i="3"/>
  <c r="J220" i="3" s="1"/>
  <c r="G220" i="3"/>
  <c r="J10" i="2"/>
  <c r="H209" i="3"/>
  <c r="I209" i="3"/>
  <c r="J209" i="3" s="1"/>
  <c r="G209" i="3"/>
  <c r="I37" i="3"/>
  <c r="J37" i="3" s="1"/>
  <c r="H37" i="3"/>
  <c r="G37" i="3"/>
  <c r="H98" i="3"/>
  <c r="I98" i="3"/>
  <c r="J98" i="3" s="1"/>
  <c r="G98" i="3"/>
  <c r="I158" i="3"/>
  <c r="J158" i="3" s="1"/>
  <c r="H158" i="3"/>
  <c r="I119" i="3"/>
  <c r="J119" i="3" s="1"/>
  <c r="G119" i="3"/>
  <c r="H119" i="3"/>
  <c r="I45" i="3"/>
  <c r="J45" i="3" s="1"/>
  <c r="H45" i="3"/>
  <c r="G45" i="3"/>
  <c r="H104" i="3"/>
  <c r="G104" i="3"/>
  <c r="I190" i="3"/>
  <c r="J190" i="3" s="1"/>
  <c r="G151" i="3"/>
  <c r="H151" i="3"/>
  <c r="I36" i="3"/>
  <c r="J36" i="3" s="1"/>
  <c r="H36" i="3"/>
  <c r="H194" i="3"/>
  <c r="G194" i="3"/>
  <c r="I80" i="3"/>
  <c r="J80" i="3" s="1"/>
  <c r="H80" i="3"/>
  <c r="I153" i="3"/>
  <c r="J153" i="3" s="1"/>
  <c r="I90" i="3"/>
  <c r="J90" i="3" s="1"/>
  <c r="I114" i="3"/>
  <c r="J114" i="3" s="1"/>
  <c r="I55" i="3"/>
  <c r="J55" i="3" s="1"/>
  <c r="H55" i="3"/>
  <c r="G135" i="3"/>
  <c r="I135" i="3"/>
  <c r="J135" i="3" s="1"/>
  <c r="H135" i="3"/>
  <c r="I65" i="3"/>
  <c r="J65" i="3" s="1"/>
  <c r="H65" i="3"/>
  <c r="G65" i="3"/>
  <c r="G44" i="3"/>
  <c r="H74" i="3"/>
  <c r="I74" i="3"/>
  <c r="J74" i="3" s="1"/>
  <c r="H10" i="3"/>
  <c r="G10" i="3"/>
  <c r="H75" i="3"/>
  <c r="G75" i="3"/>
  <c r="I75" i="3"/>
  <c r="J75" i="3" s="1"/>
  <c r="I160" i="3"/>
  <c r="J160" i="3" s="1"/>
  <c r="H160" i="3"/>
  <c r="H116" i="3"/>
  <c r="G116" i="3"/>
  <c r="I180" i="3"/>
  <c r="J180" i="3" s="1"/>
  <c r="H180" i="3"/>
  <c r="G180" i="3"/>
  <c r="I109" i="3"/>
  <c r="J109" i="3" s="1"/>
  <c r="H109" i="3"/>
  <c r="G173" i="3"/>
  <c r="H173" i="3"/>
  <c r="G249" i="3"/>
  <c r="H226" i="3"/>
  <c r="I226" i="3"/>
  <c r="J226" i="3" s="1"/>
  <c r="G226" i="3"/>
  <c r="I205" i="3"/>
  <c r="J205" i="3" s="1"/>
  <c r="G205" i="3"/>
  <c r="G233" i="3"/>
  <c r="H233" i="3"/>
  <c r="I233" i="3"/>
  <c r="J233" i="3" s="1"/>
  <c r="I142" i="3"/>
  <c r="J142" i="3" s="1"/>
  <c r="G142" i="3"/>
  <c r="H142" i="3"/>
  <c r="H122" i="3"/>
  <c r="G122" i="3"/>
  <c r="H232" i="3"/>
  <c r="I232" i="3"/>
  <c r="J232" i="3" s="1"/>
  <c r="G232" i="3"/>
  <c r="U272" i="1"/>
  <c r="H207" i="3"/>
  <c r="G207" i="3"/>
  <c r="I207" i="3"/>
  <c r="J207" i="3" s="1"/>
  <c r="H206" i="3"/>
  <c r="I206" i="3"/>
  <c r="J206" i="3" s="1"/>
  <c r="G206" i="3"/>
  <c r="H203" i="3"/>
  <c r="I203" i="3"/>
  <c r="J203" i="3" s="1"/>
  <c r="G203" i="3"/>
  <c r="H242" i="3"/>
  <c r="I242" i="3"/>
  <c r="J242" i="3" s="1"/>
  <c r="G242" i="3"/>
  <c r="H213" i="3"/>
  <c r="I213" i="3"/>
  <c r="J213" i="3" s="1"/>
  <c r="G213" i="3"/>
  <c r="I212" i="3"/>
  <c r="J212" i="3" s="1"/>
  <c r="H212" i="3"/>
  <c r="G212" i="3"/>
  <c r="H70" i="3"/>
  <c r="I70" i="3"/>
  <c r="J70" i="3" s="1"/>
  <c r="I167" i="3"/>
  <c r="J167" i="3" s="1"/>
  <c r="H120" i="3"/>
  <c r="G120" i="3"/>
  <c r="H21" i="3"/>
  <c r="I21" i="3"/>
  <c r="J21" i="3" s="1"/>
  <c r="G21" i="3"/>
  <c r="H139" i="3"/>
  <c r="G139" i="3"/>
  <c r="I120" i="3"/>
  <c r="J120" i="3" s="1"/>
  <c r="I61" i="3"/>
  <c r="J61" i="3" s="1"/>
  <c r="H126" i="3"/>
  <c r="G126" i="3"/>
  <c r="G78" i="3"/>
  <c r="H19" i="3"/>
  <c r="I19" i="3"/>
  <c r="J19" i="3" s="1"/>
  <c r="G19" i="3"/>
  <c r="G171" i="3"/>
  <c r="H171" i="3"/>
  <c r="H52" i="3"/>
  <c r="I52" i="3"/>
  <c r="J52" i="3" s="1"/>
  <c r="H102" i="3"/>
  <c r="G102" i="3"/>
  <c r="H112" i="3"/>
  <c r="G112" i="3"/>
  <c r="I122" i="3"/>
  <c r="J122" i="3" s="1"/>
  <c r="I186" i="3"/>
  <c r="J186" i="3" s="1"/>
  <c r="I63" i="3"/>
  <c r="J63" i="3" s="1"/>
  <c r="H63" i="3"/>
  <c r="H145" i="3"/>
  <c r="G145" i="3"/>
  <c r="H83" i="3"/>
  <c r="G83" i="3"/>
  <c r="I83" i="3"/>
  <c r="J83" i="3" s="1"/>
  <c r="H169" i="3"/>
  <c r="G52" i="3"/>
  <c r="H18" i="3"/>
  <c r="I18" i="3"/>
  <c r="J18" i="3" s="1"/>
  <c r="H86" i="3"/>
  <c r="I86" i="3"/>
  <c r="J86" i="3" s="1"/>
  <c r="H124" i="3"/>
  <c r="G124" i="3"/>
  <c r="G188" i="3"/>
  <c r="H188" i="3"/>
  <c r="G117" i="3"/>
  <c r="I117" i="3"/>
  <c r="J117" i="3" s="1"/>
  <c r="G181" i="3"/>
  <c r="I181" i="3"/>
  <c r="J181" i="3" s="1"/>
  <c r="H181" i="3"/>
  <c r="O41" i="3" l="1"/>
  <c r="P41" i="3" s="1"/>
  <c r="N253" i="3"/>
  <c r="M253" i="3"/>
  <c r="O253" i="3"/>
  <c r="P253" i="3" s="1"/>
  <c r="N258" i="3"/>
  <c r="O258" i="3"/>
  <c r="P258" i="3" s="1"/>
  <c r="M258" i="3"/>
  <c r="N259" i="3"/>
  <c r="O259" i="3"/>
  <c r="P259" i="3" s="1"/>
  <c r="M259" i="3"/>
  <c r="N252" i="3"/>
  <c r="O252" i="3"/>
  <c r="P252" i="3" s="1"/>
  <c r="M252" i="3"/>
  <c r="N257" i="3"/>
  <c r="M257" i="3"/>
  <c r="O257" i="3"/>
  <c r="P257" i="3" s="1"/>
  <c r="N261" i="3"/>
  <c r="O261" i="3"/>
  <c r="P261" i="3" s="1"/>
  <c r="M261" i="3"/>
  <c r="N260" i="3"/>
  <c r="O260" i="3"/>
  <c r="P260" i="3" s="1"/>
  <c r="M260" i="3"/>
  <c r="N256" i="3"/>
  <c r="O256" i="3"/>
  <c r="P256" i="3" s="1"/>
  <c r="M256" i="3"/>
  <c r="N254" i="3"/>
  <c r="O254" i="3"/>
  <c r="P254" i="3" s="1"/>
  <c r="M254" i="3"/>
  <c r="N255" i="3"/>
  <c r="O255" i="3"/>
  <c r="P255" i="3" s="1"/>
  <c r="M255" i="3"/>
  <c r="G179" i="3"/>
  <c r="G140" i="3"/>
  <c r="I34" i="3"/>
  <c r="J34" i="3" s="1"/>
  <c r="G34" i="3"/>
  <c r="M36" i="3"/>
  <c r="I189" i="3"/>
  <c r="J189" i="3" s="1"/>
  <c r="G191" i="3"/>
  <c r="G217" i="3"/>
  <c r="I103" i="3"/>
  <c r="J103" i="3" s="1"/>
  <c r="G234" i="3"/>
  <c r="H196" i="3"/>
  <c r="G121" i="3"/>
  <c r="I40" i="3"/>
  <c r="J40" i="3" s="1"/>
  <c r="G88" i="3"/>
  <c r="H243" i="3"/>
  <c r="H133" i="3"/>
  <c r="G170" i="3"/>
  <c r="G169" i="3"/>
  <c r="G61" i="3"/>
  <c r="H159" i="3"/>
  <c r="G90" i="3"/>
  <c r="I47" i="3"/>
  <c r="J47" i="3" s="1"/>
  <c r="H170" i="3"/>
  <c r="I56" i="3"/>
  <c r="J56" i="3" s="1"/>
  <c r="I133" i="3"/>
  <c r="J133" i="3" s="1"/>
  <c r="G62" i="3"/>
  <c r="I116" i="3"/>
  <c r="J116" i="3" s="1"/>
  <c r="I192" i="3"/>
  <c r="J192" i="3" s="1"/>
  <c r="G192" i="3"/>
  <c r="I188" i="3"/>
  <c r="J188" i="3" s="1"/>
  <c r="I104" i="3"/>
  <c r="J104" i="3" s="1"/>
  <c r="I145" i="3"/>
  <c r="J145" i="3" s="1"/>
  <c r="I249" i="3"/>
  <c r="J249" i="3" s="1"/>
  <c r="M47" i="3"/>
  <c r="M201" i="3"/>
  <c r="M10" i="2"/>
  <c r="M35" i="2"/>
  <c r="M31" i="2"/>
  <c r="M27" i="2"/>
  <c r="M23" i="2"/>
  <c r="M19" i="2"/>
  <c r="M15" i="2"/>
  <c r="M29" i="2"/>
  <c r="M25" i="2"/>
  <c r="M17" i="2"/>
  <c r="M33" i="2"/>
  <c r="M21" i="2"/>
  <c r="M13" i="2"/>
  <c r="M195" i="3"/>
  <c r="O28" i="3"/>
  <c r="P28" i="3" s="1"/>
  <c r="M9" i="3"/>
  <c r="J35" i="2"/>
  <c r="J19" i="2"/>
  <c r="J33" i="2"/>
  <c r="J17" i="2"/>
  <c r="J31" i="2"/>
  <c r="J15" i="2"/>
  <c r="J29" i="2"/>
  <c r="J27" i="2"/>
  <c r="J13" i="2"/>
  <c r="J25" i="2"/>
  <c r="J23" i="2"/>
  <c r="J21" i="2"/>
  <c r="M179" i="3"/>
  <c r="O9" i="3"/>
  <c r="P9" i="3" s="1"/>
  <c r="O17" i="3"/>
  <c r="P17" i="3" s="1"/>
  <c r="N9" i="3"/>
  <c r="M163" i="3"/>
  <c r="M54" i="3"/>
  <c r="M149" i="3"/>
  <c r="M55" i="3"/>
  <c r="O23" i="3"/>
  <c r="P23" i="3" s="1"/>
  <c r="M25" i="3"/>
  <c r="M39" i="3"/>
  <c r="M19" i="3"/>
  <c r="M189" i="3"/>
  <c r="M38" i="3"/>
  <c r="M185" i="3"/>
  <c r="O33" i="3"/>
  <c r="P33" i="3" s="1"/>
  <c r="M181" i="3"/>
  <c r="M177" i="3"/>
  <c r="M193" i="3"/>
  <c r="M30" i="3"/>
  <c r="M31" i="3"/>
  <c r="O15" i="3"/>
  <c r="P15" i="3" s="1"/>
  <c r="O13" i="3"/>
  <c r="P13" i="3" s="1"/>
  <c r="M44" i="3"/>
  <c r="O65" i="3"/>
  <c r="P65" i="3" s="1"/>
  <c r="N65" i="3"/>
  <c r="N52" i="3"/>
  <c r="O52" i="3"/>
  <c r="P52" i="3" s="1"/>
  <c r="O105" i="3"/>
  <c r="P105" i="3" s="1"/>
  <c r="N105" i="3"/>
  <c r="M105" i="3"/>
  <c r="O173" i="3"/>
  <c r="P173" i="3" s="1"/>
  <c r="N173" i="3"/>
  <c r="N42" i="3"/>
  <c r="O42" i="3"/>
  <c r="P42" i="3" s="1"/>
  <c r="M42" i="3"/>
  <c r="N56" i="3"/>
  <c r="O56" i="3"/>
  <c r="P56" i="3" s="1"/>
  <c r="M56" i="3"/>
  <c r="O35" i="3"/>
  <c r="P35" i="3" s="1"/>
  <c r="M35" i="3"/>
  <c r="N35" i="3"/>
  <c r="N57" i="3"/>
  <c r="M57" i="3"/>
  <c r="N49" i="3"/>
  <c r="M49" i="3"/>
  <c r="N30" i="3"/>
  <c r="O30" i="3"/>
  <c r="P30" i="3" s="1"/>
  <c r="N61" i="3"/>
  <c r="O61" i="3"/>
  <c r="P61" i="3" s="1"/>
  <c r="M61" i="3"/>
  <c r="O81" i="3"/>
  <c r="P81" i="3" s="1"/>
  <c r="M81" i="3"/>
  <c r="N81" i="3"/>
  <c r="N48" i="3"/>
  <c r="M48" i="3"/>
  <c r="O48" i="3"/>
  <c r="P48" i="3" s="1"/>
  <c r="N74" i="3"/>
  <c r="O74" i="3"/>
  <c r="P74" i="3" s="1"/>
  <c r="M74" i="3"/>
  <c r="O93" i="3"/>
  <c r="P93" i="3" s="1"/>
  <c r="N93" i="3"/>
  <c r="M93" i="3"/>
  <c r="O138" i="3"/>
  <c r="P138" i="3" s="1"/>
  <c r="M138" i="3"/>
  <c r="N138" i="3"/>
  <c r="O111" i="3"/>
  <c r="P111" i="3" s="1"/>
  <c r="N111" i="3"/>
  <c r="M111" i="3"/>
  <c r="M46" i="3"/>
  <c r="O159" i="3"/>
  <c r="P159" i="3" s="1"/>
  <c r="N159" i="3"/>
  <c r="M159" i="3"/>
  <c r="N98" i="3"/>
  <c r="O98" i="3"/>
  <c r="P98" i="3" s="1"/>
  <c r="M98" i="3"/>
  <c r="O225" i="3"/>
  <c r="P225" i="3" s="1"/>
  <c r="N225" i="3"/>
  <c r="M225" i="3"/>
  <c r="N168" i="3"/>
  <c r="O168" i="3"/>
  <c r="P168" i="3" s="1"/>
  <c r="M168" i="3"/>
  <c r="O157" i="3"/>
  <c r="P157" i="3" s="1"/>
  <c r="N157" i="3"/>
  <c r="M141" i="3"/>
  <c r="N141" i="3"/>
  <c r="O141" i="3"/>
  <c r="P141" i="3" s="1"/>
  <c r="O241" i="3"/>
  <c r="P241" i="3" s="1"/>
  <c r="N241" i="3"/>
  <c r="M241" i="3"/>
  <c r="O221" i="3"/>
  <c r="P221" i="3" s="1"/>
  <c r="N221" i="3"/>
  <c r="M221" i="3"/>
  <c r="N186" i="3"/>
  <c r="M186" i="3"/>
  <c r="O186" i="3"/>
  <c r="P186" i="3" s="1"/>
  <c r="N198" i="3"/>
  <c r="O198" i="3"/>
  <c r="P198" i="3" s="1"/>
  <c r="M198" i="3"/>
  <c r="O216" i="3"/>
  <c r="P216" i="3" s="1"/>
  <c r="N216" i="3"/>
  <c r="M216" i="3"/>
  <c r="O215" i="3"/>
  <c r="P215" i="3" s="1"/>
  <c r="N215" i="3"/>
  <c r="M215" i="3"/>
  <c r="O232" i="3"/>
  <c r="P232" i="3" s="1"/>
  <c r="N232" i="3"/>
  <c r="M232" i="3"/>
  <c r="O248" i="3"/>
  <c r="P248" i="3" s="1"/>
  <c r="N248" i="3"/>
  <c r="M248" i="3"/>
  <c r="O231" i="3"/>
  <c r="P231" i="3" s="1"/>
  <c r="N231" i="3"/>
  <c r="M231" i="3"/>
  <c r="N201" i="3"/>
  <c r="O201" i="3"/>
  <c r="P201" i="3" s="1"/>
  <c r="N32" i="3"/>
  <c r="M32" i="3"/>
  <c r="O32" i="3"/>
  <c r="P32" i="3" s="1"/>
  <c r="M51" i="3"/>
  <c r="O51" i="3"/>
  <c r="P51" i="3" s="1"/>
  <c r="N51" i="3"/>
  <c r="N169" i="3"/>
  <c r="O169" i="3"/>
  <c r="P169" i="3" s="1"/>
  <c r="O171" i="3"/>
  <c r="P171" i="3" s="1"/>
  <c r="N171" i="3"/>
  <c r="N10" i="3"/>
  <c r="M10" i="3"/>
  <c r="O10" i="3"/>
  <c r="P10" i="3" s="1"/>
  <c r="N124" i="3"/>
  <c r="O124" i="3"/>
  <c r="P124" i="3" s="1"/>
  <c r="M124" i="3"/>
  <c r="N160" i="3"/>
  <c r="O160" i="3"/>
  <c r="P160" i="3" s="1"/>
  <c r="M160" i="3"/>
  <c r="N182" i="3"/>
  <c r="O182" i="3"/>
  <c r="P182" i="3" s="1"/>
  <c r="M182" i="3"/>
  <c r="N17" i="3"/>
  <c r="M17" i="3"/>
  <c r="N16" i="3"/>
  <c r="M16" i="3"/>
  <c r="O16" i="3"/>
  <c r="P16" i="3" s="1"/>
  <c r="M71" i="3"/>
  <c r="O71" i="3"/>
  <c r="P71" i="3" s="1"/>
  <c r="N71" i="3"/>
  <c r="N41" i="3"/>
  <c r="M41" i="3"/>
  <c r="M65" i="3"/>
  <c r="N104" i="3"/>
  <c r="O104" i="3"/>
  <c r="P104" i="3" s="1"/>
  <c r="M104" i="3"/>
  <c r="M12" i="3"/>
  <c r="O12" i="3"/>
  <c r="P12" i="3" s="1"/>
  <c r="N12" i="3"/>
  <c r="N24" i="3"/>
  <c r="O24" i="3"/>
  <c r="P24" i="3" s="1"/>
  <c r="M24" i="3"/>
  <c r="N54" i="3"/>
  <c r="O54" i="3"/>
  <c r="P54" i="3" s="1"/>
  <c r="O83" i="3"/>
  <c r="P83" i="3" s="1"/>
  <c r="N83" i="3"/>
  <c r="M83" i="3"/>
  <c r="O97" i="3"/>
  <c r="P97" i="3" s="1"/>
  <c r="N97" i="3"/>
  <c r="M97" i="3"/>
  <c r="O101" i="3"/>
  <c r="P101" i="3" s="1"/>
  <c r="N101" i="3"/>
  <c r="M101" i="3"/>
  <c r="O175" i="3"/>
  <c r="P175" i="3" s="1"/>
  <c r="N175" i="3"/>
  <c r="N126" i="3"/>
  <c r="O126" i="3"/>
  <c r="P126" i="3" s="1"/>
  <c r="M126" i="3"/>
  <c r="N55" i="3"/>
  <c r="O55" i="3"/>
  <c r="P55" i="3" s="1"/>
  <c r="N110" i="3"/>
  <c r="O110" i="3"/>
  <c r="P110" i="3" s="1"/>
  <c r="M110" i="3"/>
  <c r="N161" i="3"/>
  <c r="M161" i="3"/>
  <c r="O161" i="3"/>
  <c r="P161" i="3" s="1"/>
  <c r="N174" i="3"/>
  <c r="O174" i="3"/>
  <c r="P174" i="3" s="1"/>
  <c r="M174" i="3"/>
  <c r="O142" i="3"/>
  <c r="P142" i="3" s="1"/>
  <c r="M142" i="3"/>
  <c r="N142" i="3"/>
  <c r="M151" i="3"/>
  <c r="N151" i="3"/>
  <c r="O151" i="3"/>
  <c r="P151" i="3" s="1"/>
  <c r="N178" i="3"/>
  <c r="O178" i="3"/>
  <c r="P178" i="3" s="1"/>
  <c r="M178" i="3"/>
  <c r="O127" i="3"/>
  <c r="P127" i="3" s="1"/>
  <c r="M127" i="3"/>
  <c r="N127" i="3"/>
  <c r="N162" i="3"/>
  <c r="M162" i="3"/>
  <c r="O162" i="3"/>
  <c r="P162" i="3" s="1"/>
  <c r="O203" i="3"/>
  <c r="P203" i="3" s="1"/>
  <c r="N203" i="3"/>
  <c r="M203" i="3"/>
  <c r="N149" i="3"/>
  <c r="O149" i="3"/>
  <c r="P149" i="3" s="1"/>
  <c r="N176" i="3"/>
  <c r="M176" i="3"/>
  <c r="O176" i="3"/>
  <c r="P176" i="3" s="1"/>
  <c r="O220" i="3"/>
  <c r="P220" i="3" s="1"/>
  <c r="N220" i="3"/>
  <c r="M220" i="3"/>
  <c r="O236" i="3"/>
  <c r="P236" i="3" s="1"/>
  <c r="N236" i="3"/>
  <c r="M236" i="3"/>
  <c r="O239" i="3"/>
  <c r="P239" i="3" s="1"/>
  <c r="N239" i="3"/>
  <c r="M239" i="3"/>
  <c r="M206" i="3"/>
  <c r="N206" i="3"/>
  <c r="O206" i="3"/>
  <c r="P206" i="3" s="1"/>
  <c r="N68" i="3"/>
  <c r="O68" i="3"/>
  <c r="P68" i="3" s="1"/>
  <c r="O95" i="3"/>
  <c r="P95" i="3" s="1"/>
  <c r="M95" i="3"/>
  <c r="N95" i="3"/>
  <c r="N106" i="3"/>
  <c r="M106" i="3"/>
  <c r="O106" i="3"/>
  <c r="P106" i="3" s="1"/>
  <c r="N137" i="3"/>
  <c r="O137" i="3"/>
  <c r="P137" i="3" s="1"/>
  <c r="M137" i="3"/>
  <c r="N150" i="3"/>
  <c r="O150" i="3"/>
  <c r="P150" i="3" s="1"/>
  <c r="M150" i="3"/>
  <c r="N156" i="3"/>
  <c r="O156" i="3"/>
  <c r="P156" i="3" s="1"/>
  <c r="M156" i="3"/>
  <c r="O235" i="3"/>
  <c r="P235" i="3" s="1"/>
  <c r="N235" i="3"/>
  <c r="M235" i="3"/>
  <c r="N94" i="3"/>
  <c r="O94" i="3"/>
  <c r="P94" i="3" s="1"/>
  <c r="M94" i="3"/>
  <c r="N62" i="3"/>
  <c r="O62" i="3"/>
  <c r="P62" i="3" s="1"/>
  <c r="O22" i="3"/>
  <c r="P22" i="3" s="1"/>
  <c r="N22" i="3"/>
  <c r="M22" i="3"/>
  <c r="N19" i="3"/>
  <c r="O19" i="3"/>
  <c r="P19" i="3" s="1"/>
  <c r="N43" i="3"/>
  <c r="O43" i="3"/>
  <c r="P43" i="3" s="1"/>
  <c r="M43" i="3"/>
  <c r="O67" i="3"/>
  <c r="P67" i="3" s="1"/>
  <c r="N67" i="3"/>
  <c r="M67" i="3"/>
  <c r="N80" i="3"/>
  <c r="O80" i="3"/>
  <c r="P80" i="3" s="1"/>
  <c r="M80" i="3"/>
  <c r="O89" i="3"/>
  <c r="P89" i="3" s="1"/>
  <c r="N89" i="3"/>
  <c r="M89" i="3"/>
  <c r="O57" i="3"/>
  <c r="P57" i="3" s="1"/>
  <c r="N86" i="3"/>
  <c r="O86" i="3"/>
  <c r="P86" i="3" s="1"/>
  <c r="M86" i="3"/>
  <c r="O109" i="3"/>
  <c r="P109" i="3" s="1"/>
  <c r="M109" i="3"/>
  <c r="N109" i="3"/>
  <c r="O103" i="3"/>
  <c r="P103" i="3" s="1"/>
  <c r="N103" i="3"/>
  <c r="M103" i="3"/>
  <c r="O107" i="3"/>
  <c r="P107" i="3" s="1"/>
  <c r="N107" i="3"/>
  <c r="M107" i="3"/>
  <c r="N144" i="3"/>
  <c r="M144" i="3"/>
  <c r="O144" i="3"/>
  <c r="P144" i="3" s="1"/>
  <c r="N59" i="3"/>
  <c r="O59" i="3"/>
  <c r="P59" i="3" s="1"/>
  <c r="M59" i="3"/>
  <c r="O75" i="3"/>
  <c r="P75" i="3" s="1"/>
  <c r="N75" i="3"/>
  <c r="M75" i="3"/>
  <c r="N114" i="3"/>
  <c r="O114" i="3"/>
  <c r="P114" i="3" s="1"/>
  <c r="M114" i="3"/>
  <c r="N170" i="3"/>
  <c r="O170" i="3"/>
  <c r="P170" i="3" s="1"/>
  <c r="M170" i="3"/>
  <c r="N112" i="3"/>
  <c r="O112" i="3"/>
  <c r="P112" i="3" s="1"/>
  <c r="M112" i="3"/>
  <c r="O179" i="3"/>
  <c r="P179" i="3" s="1"/>
  <c r="N179" i="3"/>
  <c r="N146" i="3"/>
  <c r="O146" i="3"/>
  <c r="P146" i="3" s="1"/>
  <c r="M146" i="3"/>
  <c r="N152" i="3"/>
  <c r="M152" i="3"/>
  <c r="O152" i="3"/>
  <c r="P152" i="3" s="1"/>
  <c r="N183" i="3"/>
  <c r="O183" i="3"/>
  <c r="P183" i="3" s="1"/>
  <c r="O187" i="3"/>
  <c r="P187" i="3" s="1"/>
  <c r="N187" i="3"/>
  <c r="O233" i="3"/>
  <c r="P233" i="3" s="1"/>
  <c r="N233" i="3"/>
  <c r="M233" i="3"/>
  <c r="N154" i="3"/>
  <c r="M154" i="3"/>
  <c r="O154" i="3"/>
  <c r="P154" i="3" s="1"/>
  <c r="O226" i="3"/>
  <c r="P226" i="3" s="1"/>
  <c r="N226" i="3"/>
  <c r="M226" i="3"/>
  <c r="O242" i="3"/>
  <c r="P242" i="3" s="1"/>
  <c r="N242" i="3"/>
  <c r="M242" i="3"/>
  <c r="N194" i="3"/>
  <c r="O194" i="3"/>
  <c r="P194" i="3" s="1"/>
  <c r="M194" i="3"/>
  <c r="M205" i="3"/>
  <c r="O243" i="3"/>
  <c r="P243" i="3" s="1"/>
  <c r="N243" i="3"/>
  <c r="M243" i="3"/>
  <c r="M183" i="3"/>
  <c r="O210" i="3"/>
  <c r="P210" i="3" s="1"/>
  <c r="N210" i="3"/>
  <c r="M210" i="3"/>
  <c r="N102" i="3"/>
  <c r="O102" i="3"/>
  <c r="P102" i="3" s="1"/>
  <c r="M102" i="3"/>
  <c r="O229" i="3"/>
  <c r="P229" i="3" s="1"/>
  <c r="N229" i="3"/>
  <c r="M229" i="3"/>
  <c r="O222" i="3"/>
  <c r="P222" i="3" s="1"/>
  <c r="N222" i="3"/>
  <c r="M222" i="3"/>
  <c r="O205" i="3"/>
  <c r="P205" i="3" s="1"/>
  <c r="N205" i="3"/>
  <c r="M199" i="3"/>
  <c r="L8" i="3"/>
  <c r="N8" i="3" s="1"/>
  <c r="N31" i="3"/>
  <c r="O31" i="3"/>
  <c r="P31" i="3" s="1"/>
  <c r="N34" i="3"/>
  <c r="O34" i="3"/>
  <c r="P34" i="3" s="1"/>
  <c r="M34" i="3"/>
  <c r="N70" i="3"/>
  <c r="M70" i="3"/>
  <c r="O70" i="3"/>
  <c r="P70" i="3" s="1"/>
  <c r="N36" i="3"/>
  <c r="O36" i="3"/>
  <c r="P36" i="3" s="1"/>
  <c r="N64" i="3"/>
  <c r="M64" i="3"/>
  <c r="O64" i="3"/>
  <c r="P64" i="3" s="1"/>
  <c r="N88" i="3"/>
  <c r="O88" i="3"/>
  <c r="P88" i="3" s="1"/>
  <c r="M88" i="3"/>
  <c r="N47" i="3"/>
  <c r="O47" i="3"/>
  <c r="P47" i="3" s="1"/>
  <c r="O69" i="3"/>
  <c r="P69" i="3" s="1"/>
  <c r="M69" i="3"/>
  <c r="N69" i="3"/>
  <c r="N82" i="3"/>
  <c r="M82" i="3"/>
  <c r="O82" i="3"/>
  <c r="P82" i="3" s="1"/>
  <c r="M52" i="3"/>
  <c r="N96" i="3"/>
  <c r="M96" i="3"/>
  <c r="O96" i="3"/>
  <c r="P96" i="3" s="1"/>
  <c r="N33" i="3"/>
  <c r="M33" i="3"/>
  <c r="O63" i="3"/>
  <c r="P63" i="3" s="1"/>
  <c r="N63" i="3"/>
  <c r="N116" i="3"/>
  <c r="M116" i="3"/>
  <c r="O116" i="3"/>
  <c r="P116" i="3" s="1"/>
  <c r="O115" i="3"/>
  <c r="P115" i="3" s="1"/>
  <c r="N115" i="3"/>
  <c r="M115" i="3"/>
  <c r="M204" i="3"/>
  <c r="N204" i="3"/>
  <c r="O204" i="3"/>
  <c r="P204" i="3" s="1"/>
  <c r="N158" i="3"/>
  <c r="O158" i="3"/>
  <c r="P158" i="3" s="1"/>
  <c r="M158" i="3"/>
  <c r="M60" i="3"/>
  <c r="O85" i="3"/>
  <c r="P85" i="3" s="1"/>
  <c r="M85" i="3"/>
  <c r="N85" i="3"/>
  <c r="O117" i="3"/>
  <c r="P117" i="3" s="1"/>
  <c r="M117" i="3"/>
  <c r="N117" i="3"/>
  <c r="N76" i="3"/>
  <c r="O76" i="3"/>
  <c r="P76" i="3" s="1"/>
  <c r="M76" i="3"/>
  <c r="O123" i="3"/>
  <c r="P123" i="3" s="1"/>
  <c r="N123" i="3"/>
  <c r="M123" i="3"/>
  <c r="M175" i="3"/>
  <c r="M147" i="3"/>
  <c r="O147" i="3"/>
  <c r="P147" i="3" s="1"/>
  <c r="N147" i="3"/>
  <c r="N118" i="3"/>
  <c r="O118" i="3"/>
  <c r="P118" i="3" s="1"/>
  <c r="M118" i="3"/>
  <c r="N164" i="3"/>
  <c r="O164" i="3"/>
  <c r="P164" i="3" s="1"/>
  <c r="M164" i="3"/>
  <c r="M187" i="3"/>
  <c r="O191" i="3"/>
  <c r="P191" i="3" s="1"/>
  <c r="N191" i="3"/>
  <c r="M139" i="3"/>
  <c r="O139" i="3"/>
  <c r="P139" i="3" s="1"/>
  <c r="N139" i="3"/>
  <c r="M171" i="3"/>
  <c r="M155" i="3"/>
  <c r="O155" i="3"/>
  <c r="P155" i="3" s="1"/>
  <c r="N155" i="3"/>
  <c r="O181" i="3"/>
  <c r="P181" i="3" s="1"/>
  <c r="N181" i="3"/>
  <c r="O209" i="3"/>
  <c r="P209" i="3" s="1"/>
  <c r="N209" i="3"/>
  <c r="M209" i="3"/>
  <c r="O195" i="3"/>
  <c r="P195" i="3" s="1"/>
  <c r="N195" i="3"/>
  <c r="O224" i="3"/>
  <c r="P224" i="3" s="1"/>
  <c r="N224" i="3"/>
  <c r="M224" i="3"/>
  <c r="O240" i="3"/>
  <c r="P240" i="3" s="1"/>
  <c r="N240" i="3"/>
  <c r="M240" i="3"/>
  <c r="O247" i="3"/>
  <c r="P247" i="3" s="1"/>
  <c r="N247" i="3"/>
  <c r="M247" i="3"/>
  <c r="N184" i="3"/>
  <c r="O184" i="3"/>
  <c r="P184" i="3" s="1"/>
  <c r="M184" i="3"/>
  <c r="N11" i="3"/>
  <c r="O11" i="3"/>
  <c r="P11" i="3" s="1"/>
  <c r="N190" i="3"/>
  <c r="O190" i="3"/>
  <c r="P190" i="3" s="1"/>
  <c r="M190" i="3"/>
  <c r="O199" i="3"/>
  <c r="P199" i="3" s="1"/>
  <c r="N199" i="3"/>
  <c r="O238" i="3"/>
  <c r="P238" i="3" s="1"/>
  <c r="N238" i="3"/>
  <c r="M238" i="3"/>
  <c r="K8" i="3"/>
  <c r="O87" i="3"/>
  <c r="P87" i="3" s="1"/>
  <c r="N87" i="3"/>
  <c r="M87" i="3"/>
  <c r="N40" i="3"/>
  <c r="O40" i="3"/>
  <c r="P40" i="3" s="1"/>
  <c r="M40" i="3"/>
  <c r="N46" i="3"/>
  <c r="O46" i="3"/>
  <c r="P46" i="3" s="1"/>
  <c r="O90" i="3"/>
  <c r="P90" i="3" s="1"/>
  <c r="M90" i="3"/>
  <c r="N90" i="3"/>
  <c r="O49" i="3"/>
  <c r="P49" i="3" s="1"/>
  <c r="N23" i="3"/>
  <c r="M23" i="3"/>
  <c r="N15" i="3"/>
  <c r="M15" i="3"/>
  <c r="M62" i="3"/>
  <c r="N25" i="3"/>
  <c r="O25" i="3"/>
  <c r="P25" i="3" s="1"/>
  <c r="N39" i="3"/>
  <c r="O39" i="3"/>
  <c r="P39" i="3" s="1"/>
  <c r="N108" i="3"/>
  <c r="O108" i="3"/>
  <c r="P108" i="3" s="1"/>
  <c r="M108" i="3"/>
  <c r="O113" i="3"/>
  <c r="P113" i="3" s="1"/>
  <c r="M113" i="3"/>
  <c r="N113" i="3"/>
  <c r="O121" i="3"/>
  <c r="P121" i="3" s="1"/>
  <c r="M121" i="3"/>
  <c r="N121" i="3"/>
  <c r="M63" i="3"/>
  <c r="O91" i="3"/>
  <c r="P91" i="3" s="1"/>
  <c r="M91" i="3"/>
  <c r="N91" i="3"/>
  <c r="O77" i="3"/>
  <c r="P77" i="3" s="1"/>
  <c r="M77" i="3"/>
  <c r="N77" i="3"/>
  <c r="N180" i="3"/>
  <c r="O180" i="3"/>
  <c r="P180" i="3" s="1"/>
  <c r="M180" i="3"/>
  <c r="N120" i="3"/>
  <c r="O120" i="3"/>
  <c r="P120" i="3" s="1"/>
  <c r="M120" i="3"/>
  <c r="N148" i="3"/>
  <c r="M148" i="3"/>
  <c r="O148" i="3"/>
  <c r="P148" i="3" s="1"/>
  <c r="N188" i="3"/>
  <c r="O188" i="3"/>
  <c r="P188" i="3" s="1"/>
  <c r="M188" i="3"/>
  <c r="M173" i="3"/>
  <c r="M165" i="3"/>
  <c r="O165" i="3"/>
  <c r="P165" i="3" s="1"/>
  <c r="N165" i="3"/>
  <c r="N196" i="3"/>
  <c r="O196" i="3"/>
  <c r="P196" i="3" s="1"/>
  <c r="M196" i="3"/>
  <c r="O145" i="3"/>
  <c r="P145" i="3" s="1"/>
  <c r="N145" i="3"/>
  <c r="M145" i="3"/>
  <c r="O189" i="3"/>
  <c r="P189" i="3" s="1"/>
  <c r="N189" i="3"/>
  <c r="O213" i="3"/>
  <c r="P213" i="3" s="1"/>
  <c r="N213" i="3"/>
  <c r="M213" i="3"/>
  <c r="O230" i="3"/>
  <c r="P230" i="3" s="1"/>
  <c r="N230" i="3"/>
  <c r="M230" i="3"/>
  <c r="O246" i="3"/>
  <c r="P246" i="3" s="1"/>
  <c r="N246" i="3"/>
  <c r="M246" i="3"/>
  <c r="M202" i="3"/>
  <c r="N202" i="3"/>
  <c r="O202" i="3"/>
  <c r="P202" i="3" s="1"/>
  <c r="O219" i="3"/>
  <c r="P219" i="3" s="1"/>
  <c r="N219" i="3"/>
  <c r="M219" i="3"/>
  <c r="O251" i="3"/>
  <c r="P251" i="3" s="1"/>
  <c r="N251" i="3"/>
  <c r="M251" i="3"/>
  <c r="N192" i="3"/>
  <c r="M192" i="3"/>
  <c r="O192" i="3"/>
  <c r="P192" i="3" s="1"/>
  <c r="N185" i="3"/>
  <c r="O185" i="3"/>
  <c r="P185" i="3" s="1"/>
  <c r="O214" i="3"/>
  <c r="P214" i="3" s="1"/>
  <c r="N214" i="3"/>
  <c r="M214" i="3"/>
  <c r="N60" i="3"/>
  <c r="O60" i="3"/>
  <c r="P60" i="3" s="1"/>
  <c r="M11" i="3"/>
  <c r="N44" i="3"/>
  <c r="O44" i="3"/>
  <c r="P44" i="3" s="1"/>
  <c r="O119" i="3"/>
  <c r="P119" i="3" s="1"/>
  <c r="M119" i="3"/>
  <c r="N119" i="3"/>
  <c r="O18" i="3"/>
  <c r="P18" i="3" s="1"/>
  <c r="N18" i="3"/>
  <c r="M18" i="3"/>
  <c r="N53" i="3"/>
  <c r="O53" i="3"/>
  <c r="P53" i="3" s="1"/>
  <c r="M53" i="3"/>
  <c r="N92" i="3"/>
  <c r="O92" i="3"/>
  <c r="P92" i="3" s="1"/>
  <c r="M92" i="3"/>
  <c r="N20" i="3"/>
  <c r="M20" i="3"/>
  <c r="O20" i="3"/>
  <c r="P20" i="3" s="1"/>
  <c r="N29" i="3"/>
  <c r="O29" i="3"/>
  <c r="P29" i="3" s="1"/>
  <c r="M29" i="3"/>
  <c r="N58" i="3"/>
  <c r="M58" i="3"/>
  <c r="O58" i="3"/>
  <c r="P58" i="3" s="1"/>
  <c r="O129" i="3"/>
  <c r="P129" i="3" s="1"/>
  <c r="N129" i="3"/>
  <c r="M129" i="3"/>
  <c r="N122" i="3"/>
  <c r="M122" i="3"/>
  <c r="O122" i="3"/>
  <c r="P122" i="3" s="1"/>
  <c r="N100" i="3"/>
  <c r="O100" i="3"/>
  <c r="P100" i="3" s="1"/>
  <c r="M100" i="3"/>
  <c r="N84" i="3"/>
  <c r="O84" i="3"/>
  <c r="P84" i="3" s="1"/>
  <c r="M84" i="3"/>
  <c r="O136" i="3"/>
  <c r="P136" i="3" s="1"/>
  <c r="N136" i="3"/>
  <c r="M136" i="3"/>
  <c r="O237" i="3"/>
  <c r="P237" i="3" s="1"/>
  <c r="N237" i="3"/>
  <c r="M237" i="3"/>
  <c r="O153" i="3"/>
  <c r="P153" i="3" s="1"/>
  <c r="N153" i="3"/>
  <c r="M153" i="3"/>
  <c r="N128" i="3"/>
  <c r="M128" i="3"/>
  <c r="O128" i="3"/>
  <c r="P128" i="3" s="1"/>
  <c r="N166" i="3"/>
  <c r="O166" i="3"/>
  <c r="P166" i="3" s="1"/>
  <c r="M166" i="3"/>
  <c r="O208" i="3"/>
  <c r="P208" i="3" s="1"/>
  <c r="N208" i="3"/>
  <c r="M208" i="3"/>
  <c r="O177" i="3"/>
  <c r="P177" i="3" s="1"/>
  <c r="N177" i="3"/>
  <c r="O133" i="3"/>
  <c r="P133" i="3" s="1"/>
  <c r="N133" i="3"/>
  <c r="M133" i="3"/>
  <c r="M197" i="3"/>
  <c r="O217" i="3"/>
  <c r="P217" i="3" s="1"/>
  <c r="N217" i="3"/>
  <c r="M217" i="3"/>
  <c r="O207" i="3"/>
  <c r="P207" i="3" s="1"/>
  <c r="N207" i="3"/>
  <c r="M207" i="3"/>
  <c r="O228" i="3"/>
  <c r="P228" i="3" s="1"/>
  <c r="N228" i="3"/>
  <c r="M228" i="3"/>
  <c r="O244" i="3"/>
  <c r="P244" i="3" s="1"/>
  <c r="N244" i="3"/>
  <c r="M244" i="3"/>
  <c r="O223" i="3"/>
  <c r="P223" i="3" s="1"/>
  <c r="N223" i="3"/>
  <c r="M223" i="3"/>
  <c r="O193" i="3"/>
  <c r="P193" i="3" s="1"/>
  <c r="N193" i="3"/>
  <c r="N66" i="3"/>
  <c r="O66" i="3"/>
  <c r="P66" i="3" s="1"/>
  <c r="M66" i="3"/>
  <c r="N37" i="3"/>
  <c r="O37" i="3"/>
  <c r="P37" i="3" s="1"/>
  <c r="M37" i="3"/>
  <c r="N27" i="3"/>
  <c r="O27" i="3"/>
  <c r="P27" i="3" s="1"/>
  <c r="M27" i="3"/>
  <c r="N26" i="3"/>
  <c r="O26" i="3"/>
  <c r="P26" i="3" s="1"/>
  <c r="M26" i="3"/>
  <c r="M68" i="3"/>
  <c r="N21" i="3"/>
  <c r="M21" i="3"/>
  <c r="O14" i="3"/>
  <c r="P14" i="3" s="1"/>
  <c r="N14" i="3"/>
  <c r="M14" i="3"/>
  <c r="N50" i="3"/>
  <c r="M50" i="3"/>
  <c r="O50" i="3"/>
  <c r="P50" i="3" s="1"/>
  <c r="O79" i="3"/>
  <c r="P79" i="3" s="1"/>
  <c r="M79" i="3"/>
  <c r="N79" i="3"/>
  <c r="N73" i="3"/>
  <c r="M73" i="3"/>
  <c r="O73" i="3"/>
  <c r="P73" i="3" s="1"/>
  <c r="O21" i="3"/>
  <c r="P21" i="3" s="1"/>
  <c r="O125" i="3"/>
  <c r="P125" i="3" s="1"/>
  <c r="M125" i="3"/>
  <c r="N125" i="3"/>
  <c r="N28" i="3"/>
  <c r="M28" i="3"/>
  <c r="M143" i="3"/>
  <c r="N143" i="3"/>
  <c r="O143" i="3"/>
  <c r="P143" i="3" s="1"/>
  <c r="N78" i="3"/>
  <c r="O78" i="3"/>
  <c r="P78" i="3" s="1"/>
  <c r="M78" i="3"/>
  <c r="N13" i="3"/>
  <c r="M13" i="3"/>
  <c r="N45" i="3"/>
  <c r="O45" i="3"/>
  <c r="P45" i="3" s="1"/>
  <c r="M45" i="3"/>
  <c r="O134" i="3"/>
  <c r="P134" i="3" s="1"/>
  <c r="M134" i="3"/>
  <c r="N134" i="3"/>
  <c r="O131" i="3"/>
  <c r="P131" i="3" s="1"/>
  <c r="M131" i="3"/>
  <c r="N131" i="3"/>
  <c r="N132" i="3"/>
  <c r="O132" i="3"/>
  <c r="P132" i="3" s="1"/>
  <c r="M132" i="3"/>
  <c r="N38" i="3"/>
  <c r="O38" i="3"/>
  <c r="P38" i="3" s="1"/>
  <c r="N72" i="3"/>
  <c r="M72" i="3"/>
  <c r="O72" i="3"/>
  <c r="P72" i="3" s="1"/>
  <c r="O99" i="3"/>
  <c r="P99" i="3" s="1"/>
  <c r="M99" i="3"/>
  <c r="N99" i="3"/>
  <c r="M169" i="3"/>
  <c r="O197" i="3"/>
  <c r="P197" i="3" s="1"/>
  <c r="N197" i="3"/>
  <c r="N130" i="3"/>
  <c r="O130" i="3"/>
  <c r="P130" i="3" s="1"/>
  <c r="M130" i="3"/>
  <c r="M157" i="3"/>
  <c r="O249" i="3"/>
  <c r="P249" i="3" s="1"/>
  <c r="N249" i="3"/>
  <c r="M249" i="3"/>
  <c r="O140" i="3"/>
  <c r="P140" i="3" s="1"/>
  <c r="M140" i="3"/>
  <c r="N140" i="3"/>
  <c r="O167" i="3"/>
  <c r="P167" i="3" s="1"/>
  <c r="M167" i="3"/>
  <c r="N167" i="3"/>
  <c r="N172" i="3"/>
  <c r="O172" i="3"/>
  <c r="P172" i="3" s="1"/>
  <c r="M172" i="3"/>
  <c r="O212" i="3"/>
  <c r="P212" i="3" s="1"/>
  <c r="N212" i="3"/>
  <c r="M212" i="3"/>
  <c r="O135" i="3"/>
  <c r="P135" i="3" s="1"/>
  <c r="M135" i="3"/>
  <c r="N135" i="3"/>
  <c r="N163" i="3"/>
  <c r="O163" i="3"/>
  <c r="P163" i="3" s="1"/>
  <c r="O245" i="3"/>
  <c r="P245" i="3" s="1"/>
  <c r="N245" i="3"/>
  <c r="M245" i="3"/>
  <c r="O218" i="3"/>
  <c r="P218" i="3" s="1"/>
  <c r="N218" i="3"/>
  <c r="M218" i="3"/>
  <c r="O234" i="3"/>
  <c r="P234" i="3" s="1"/>
  <c r="N234" i="3"/>
  <c r="M234" i="3"/>
  <c r="O250" i="3"/>
  <c r="P250" i="3" s="1"/>
  <c r="N250" i="3"/>
  <c r="M250" i="3"/>
  <c r="O211" i="3"/>
  <c r="P211" i="3" s="1"/>
  <c r="N211" i="3"/>
  <c r="M211" i="3"/>
  <c r="O227" i="3"/>
  <c r="P227" i="3" s="1"/>
  <c r="N227" i="3"/>
  <c r="M227" i="3"/>
  <c r="N200" i="3"/>
  <c r="M200" i="3"/>
  <c r="O200" i="3"/>
  <c r="P200" i="3" s="1"/>
  <c r="M191" i="3"/>
  <c r="E8" i="3"/>
  <c r="M8" i="3" l="1"/>
  <c r="J37" i="2"/>
  <c r="K23" i="2" s="1"/>
  <c r="O8" i="3"/>
  <c r="P8" i="3" s="1"/>
  <c r="I9" i="3"/>
  <c r="F8" i="3"/>
  <c r="H8" i="3" s="1"/>
  <c r="H9" i="3"/>
  <c r="G9" i="3"/>
  <c r="K19" i="2" l="1"/>
  <c r="K33" i="2"/>
  <c r="K27" i="2"/>
  <c r="K31" i="2"/>
  <c r="K35" i="2"/>
  <c r="K13" i="2"/>
  <c r="K17" i="2"/>
  <c r="K15" i="2"/>
  <c r="K29" i="2"/>
  <c r="K37" i="2"/>
  <c r="K21" i="2"/>
  <c r="K25" i="2"/>
  <c r="G8" i="3"/>
  <c r="M37" i="2"/>
  <c r="J9" i="3"/>
  <c r="I8" i="3"/>
  <c r="J8" i="3" s="1"/>
  <c r="N29" i="2" l="1"/>
  <c r="N23" i="2"/>
  <c r="N25" i="2"/>
  <c r="N21" i="2"/>
  <c r="N17" i="2"/>
  <c r="N13" i="2"/>
  <c r="N19" i="2"/>
  <c r="N15" i="2"/>
  <c r="N27" i="2"/>
  <c r="N33" i="2"/>
  <c r="N35" i="2"/>
  <c r="N31" i="2"/>
  <c r="N37" i="2"/>
</calcChain>
</file>

<file path=xl/sharedStrings.xml><?xml version="1.0" encoding="utf-8"?>
<sst xmlns="http://schemas.openxmlformats.org/spreadsheetml/2006/main" count="1619" uniqueCount="559">
  <si>
    <t>Crna Gora</t>
  </si>
  <si>
    <t>Ministarstvo finansija</t>
  </si>
  <si>
    <t>Direktorat za državni budžet</t>
  </si>
  <si>
    <t>mil. €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</si>
  <si>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</si>
  <si>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</si>
  <si>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</si>
  <si>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</si>
  <si>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</si>
  <si>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</si>
  <si>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</si>
  <si>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</si>
  <si>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</si>
  <si>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</si>
  <si>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</si>
  <si>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</si>
  <si>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</si>
  <si>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</si>
  <si>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</si>
  <si>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</si>
  <si>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</si>
  <si>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</si>
  <si>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</si>
  <si>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</si>
  <si>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</si>
  <si>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</si>
  <si>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</si>
  <si>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</si>
  <si>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</si>
  <si>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Godina</t>
  </si>
  <si>
    <t>Hlookup</t>
  </si>
  <si>
    <t>UKUPNO</t>
  </si>
  <si>
    <t>Izdaci za:</t>
  </si>
  <si>
    <t>POLITIČKI SISTEM I UPRAVLJANJE</t>
  </si>
  <si>
    <t>PRAVOSUĐE I ZAŠTITA PRAVA</t>
  </si>
  <si>
    <t>JAVNA BEZBJEDNOST I ODBRANA</t>
  </si>
  <si>
    <t>JAVNE FINANSIJE</t>
  </si>
  <si>
    <t>EKONOMIJA I TURIZAM</t>
  </si>
  <si>
    <t>POLJOPRIVREDA, ŠUMARSTVO I VODOPRIVREDA</t>
  </si>
  <si>
    <t>SAOBRAĆAJ</t>
  </si>
  <si>
    <t>PROSTORNO PLANIRANJE I ZAŠTITA ŽIVOTNE SREDINE</t>
  </si>
  <si>
    <t>OBRAZOVANJE, NAUKA I SPORT</t>
  </si>
  <si>
    <t>KULTURA</t>
  </si>
  <si>
    <t>ZDRAVSTVO</t>
  </si>
  <si>
    <t>SOCIJALNO STARANJE</t>
  </si>
  <si>
    <t>11 009 003</t>
  </si>
  <si>
    <t>11 011 001</t>
  </si>
  <si>
    <t>11 018 001</t>
  </si>
  <si>
    <t>11 019 001</t>
  </si>
  <si>
    <t>11 023 003</t>
  </si>
  <si>
    <t>11 033 002</t>
  </si>
  <si>
    <t>11 033 003</t>
  </si>
  <si>
    <t>11 034 002</t>
  </si>
  <si>
    <t>11 047 001</t>
  </si>
  <si>
    <t>11 048 001</t>
  </si>
  <si>
    <t>11 048 002</t>
  </si>
  <si>
    <t>11 049 001</t>
  </si>
  <si>
    <t>11 049 002</t>
  </si>
  <si>
    <t>11 049 003</t>
  </si>
  <si>
    <t>11 049 004</t>
  </si>
  <si>
    <t>11 049 005</t>
  </si>
  <si>
    <t>11 049 006</t>
  </si>
  <si>
    <t>11 049 007</t>
  </si>
  <si>
    <t>11 049 008</t>
  </si>
  <si>
    <t>11 050 001</t>
  </si>
  <si>
    <t>11 051 001</t>
  </si>
  <si>
    <t>11 051 002</t>
  </si>
  <si>
    <t>11 051 012</t>
  </si>
  <si>
    <t>11 052 K01</t>
  </si>
  <si>
    <t>11 053 001</t>
  </si>
  <si>
    <t>11 053 002</t>
  </si>
  <si>
    <t>11 053 005</t>
  </si>
  <si>
    <t>11 054 001</t>
  </si>
  <si>
    <t>11 055 001</t>
  </si>
  <si>
    <t>11 056 001</t>
  </si>
  <si>
    <t>12 001 002</t>
  </si>
  <si>
    <t>12 003 004</t>
  </si>
  <si>
    <t>12 003 005</t>
  </si>
  <si>
    <t>12 003 006</t>
  </si>
  <si>
    <t>12 003 007</t>
  </si>
  <si>
    <t>12 003 008</t>
  </si>
  <si>
    <t>12 005 004</t>
  </si>
  <si>
    <t>12 005 005</t>
  </si>
  <si>
    <t>12 005 006</t>
  </si>
  <si>
    <t>12 005 007</t>
  </si>
  <si>
    <t>12 012 001</t>
  </si>
  <si>
    <t>12 013 002</t>
  </si>
  <si>
    <t>12 020 001</t>
  </si>
  <si>
    <t>12 021 001</t>
  </si>
  <si>
    <t>12 024 001</t>
  </si>
  <si>
    <t>12 024 002</t>
  </si>
  <si>
    <t>12 024 003</t>
  </si>
  <si>
    <t>12 024 004</t>
  </si>
  <si>
    <t>12 024 005</t>
  </si>
  <si>
    <t>12 024 006</t>
  </si>
  <si>
    <t>12 024 K01</t>
  </si>
  <si>
    <t>12 024 K02</t>
  </si>
  <si>
    <t>12 025 001</t>
  </si>
  <si>
    <t>12 025 003</t>
  </si>
  <si>
    <t>12 026 001</t>
  </si>
  <si>
    <t>12 027 001</t>
  </si>
  <si>
    <t>13 002 001</t>
  </si>
  <si>
    <t>13 013 002</t>
  </si>
  <si>
    <t>13 015 002</t>
  </si>
  <si>
    <t>13 016 002</t>
  </si>
  <si>
    <t>13 023 001</t>
  </si>
  <si>
    <t>13 024 001</t>
  </si>
  <si>
    <t>13 024 K01</t>
  </si>
  <si>
    <t>13 025 K01</t>
  </si>
  <si>
    <t>13 026 001</t>
  </si>
  <si>
    <t>13 027 001</t>
  </si>
  <si>
    <t>13 028 001</t>
  </si>
  <si>
    <t>13 028 002</t>
  </si>
  <si>
    <t>13 029 001</t>
  </si>
  <si>
    <t>13 029 002</t>
  </si>
  <si>
    <t>13 029 003</t>
  </si>
  <si>
    <t>13 029 004</t>
  </si>
  <si>
    <t>13 030 001</t>
  </si>
  <si>
    <t>13 030 002</t>
  </si>
  <si>
    <t>13 031 001</t>
  </si>
  <si>
    <t>13 031 002</t>
  </si>
  <si>
    <t>13 040 001</t>
  </si>
  <si>
    <t>14 002 003</t>
  </si>
  <si>
    <t>14 002 004</t>
  </si>
  <si>
    <t>14 002 005</t>
  </si>
  <si>
    <t>14 005 002</t>
  </si>
  <si>
    <t>14 017 002</t>
  </si>
  <si>
    <t>14 021 003</t>
  </si>
  <si>
    <t>14 022 002</t>
  </si>
  <si>
    <t>14 036 001</t>
  </si>
  <si>
    <t>14 036 002</t>
  </si>
  <si>
    <t>14 040 003</t>
  </si>
  <si>
    <t>14 040 010</t>
  </si>
  <si>
    <t>14 040 011</t>
  </si>
  <si>
    <t>14 042 001</t>
  </si>
  <si>
    <t>14 042 002</t>
  </si>
  <si>
    <t>14 042 003</t>
  </si>
  <si>
    <t>14 043 001</t>
  </si>
  <si>
    <t>14 048 001</t>
  </si>
  <si>
    <t>14 048 002</t>
  </si>
  <si>
    <t>14 048 003</t>
  </si>
  <si>
    <t>14 048 004</t>
  </si>
  <si>
    <t>14 048 005</t>
  </si>
  <si>
    <t>14 050 001</t>
  </si>
  <si>
    <t>14 051 001</t>
  </si>
  <si>
    <t>15 004 001</t>
  </si>
  <si>
    <t>15 004 003</t>
  </si>
  <si>
    <t>15 004 004</t>
  </si>
  <si>
    <t>15 004 005</t>
  </si>
  <si>
    <t>15 019 003</t>
  </si>
  <si>
    <t>15 019 004</t>
  </si>
  <si>
    <t>15 019 005</t>
  </si>
  <si>
    <t>15 019 006</t>
  </si>
  <si>
    <t>15 019 007</t>
  </si>
  <si>
    <t>15 019 K01</t>
  </si>
  <si>
    <t>15 021 001</t>
  </si>
  <si>
    <t>15 021 003</t>
  </si>
  <si>
    <t>15 021 004</t>
  </si>
  <si>
    <t>15 021 005</t>
  </si>
  <si>
    <t>15 021 006</t>
  </si>
  <si>
    <t>15 021 007</t>
  </si>
  <si>
    <t>15 021 008</t>
  </si>
  <si>
    <t>15 021 009</t>
  </si>
  <si>
    <t>15 022 002</t>
  </si>
  <si>
    <t>15 030 001</t>
  </si>
  <si>
    <t>15 030 002</t>
  </si>
  <si>
    <t>15 030 006</t>
  </si>
  <si>
    <t>15 030 008</t>
  </si>
  <si>
    <t>15 030 K01</t>
  </si>
  <si>
    <t>15 032 001</t>
  </si>
  <si>
    <t>15 033 002</t>
  </si>
  <si>
    <t>15 033 003</t>
  </si>
  <si>
    <t>15 034 001</t>
  </si>
  <si>
    <t>15 034 002</t>
  </si>
  <si>
    <t>15 034 003</t>
  </si>
  <si>
    <t>15 037 002</t>
  </si>
  <si>
    <t>15 037 003</t>
  </si>
  <si>
    <t>15 038 001</t>
  </si>
  <si>
    <t>15 038 002</t>
  </si>
  <si>
    <t>16 002 001</t>
  </si>
  <si>
    <t>16 002 005</t>
  </si>
  <si>
    <t>16 002 006</t>
  </si>
  <si>
    <t>16 002 007</t>
  </si>
  <si>
    <t>16 002 K01</t>
  </si>
  <si>
    <t>16 004 001</t>
  </si>
  <si>
    <t>16 005 002</t>
  </si>
  <si>
    <t>16 005 003</t>
  </si>
  <si>
    <t>16 006 003</t>
  </si>
  <si>
    <t>16 006 004</t>
  </si>
  <si>
    <t>16 011 001</t>
  </si>
  <si>
    <t>17 019 003</t>
  </si>
  <si>
    <t>17 019 006</t>
  </si>
  <si>
    <t>17 019 007</t>
  </si>
  <si>
    <t>17 019 008</t>
  </si>
  <si>
    <t>17 019 009</t>
  </si>
  <si>
    <t>17 019 K02</t>
  </si>
  <si>
    <t>17 020 K01</t>
  </si>
  <si>
    <t>17 020 K02</t>
  </si>
  <si>
    <t>17 020 K03</t>
  </si>
  <si>
    <t>17 020 K04</t>
  </si>
  <si>
    <t>17 020 K05</t>
  </si>
  <si>
    <t>18 003 001</t>
  </si>
  <si>
    <t>18 003 002</t>
  </si>
  <si>
    <t>18 003 004</t>
  </si>
  <si>
    <t>18 003 K01</t>
  </si>
  <si>
    <t>18 003 K02</t>
  </si>
  <si>
    <t>18 004 001</t>
  </si>
  <si>
    <t>18 004 002</t>
  </si>
  <si>
    <t>18 004 005</t>
  </si>
  <si>
    <t>18 008 001</t>
  </si>
  <si>
    <t>18 008 002</t>
  </si>
  <si>
    <t>19 032 001</t>
  </si>
  <si>
    <t>19 032 002</t>
  </si>
  <si>
    <t>19 032 003</t>
  </si>
  <si>
    <t>19 032 004</t>
  </si>
  <si>
    <t>19 032 005</t>
  </si>
  <si>
    <t>19 032 006</t>
  </si>
  <si>
    <t>19 032 K03</t>
  </si>
  <si>
    <t>19 032 K04</t>
  </si>
  <si>
    <t>19 033 001</t>
  </si>
  <si>
    <t>19 033 002</t>
  </si>
  <si>
    <t>19 034 001</t>
  </si>
  <si>
    <t>19 035 001</t>
  </si>
  <si>
    <t>19 035 002</t>
  </si>
  <si>
    <t>19 036 001</t>
  </si>
  <si>
    <t>19 036 002</t>
  </si>
  <si>
    <t>19 037 001</t>
  </si>
  <si>
    <t>19 038 001</t>
  </si>
  <si>
    <t>19 038 K01</t>
  </si>
  <si>
    <t>19 039 001</t>
  </si>
  <si>
    <t>19 040 001</t>
  </si>
  <si>
    <t>19 040 K01</t>
  </si>
  <si>
    <t>19 042 001</t>
  </si>
  <si>
    <t>20 020 001</t>
  </si>
  <si>
    <t>20 020 002</t>
  </si>
  <si>
    <t>20 020 003</t>
  </si>
  <si>
    <t>20 021 001</t>
  </si>
  <si>
    <t>20 021 002</t>
  </si>
  <si>
    <t>20 021 003</t>
  </si>
  <si>
    <t>20 021 004</t>
  </si>
  <si>
    <t>20 021 005</t>
  </si>
  <si>
    <t>20 021 006</t>
  </si>
  <si>
    <t>20 021 008</t>
  </si>
  <si>
    <t>20 021 009</t>
  </si>
  <si>
    <t>20 021 K01</t>
  </si>
  <si>
    <t>20 022 001</t>
  </si>
  <si>
    <t>20 023 001</t>
  </si>
  <si>
    <t>21 007 002</t>
  </si>
  <si>
    <t>21 011 001</t>
  </si>
  <si>
    <t>21 011 002</t>
  </si>
  <si>
    <t>21 011 003</t>
  </si>
  <si>
    <t>21 011 004</t>
  </si>
  <si>
    <t>21 011 005</t>
  </si>
  <si>
    <t>21 011 K01</t>
  </si>
  <si>
    <t>21 011 K02</t>
  </si>
  <si>
    <t>21 012 001</t>
  </si>
  <si>
    <t>22 010 001</t>
  </si>
  <si>
    <t>22 010 002</t>
  </si>
  <si>
    <t>22 010 003</t>
  </si>
  <si>
    <t>22 013 001</t>
  </si>
  <si>
    <t>22 025 001</t>
  </si>
  <si>
    <t>22 025 002</t>
  </si>
  <si>
    <t>22 025 003</t>
  </si>
  <si>
    <t>22 025 004</t>
  </si>
  <si>
    <t>22 025 K01</t>
  </si>
  <si>
    <t>Djelovanje Državne izborne komisije</t>
  </si>
  <si>
    <t>Stručni i operativni poslovi Savjeta za građansku kontrolu rada policije</t>
  </si>
  <si>
    <t>Stabilizacija i pridruživanje i pristupanje Crne Gore Evropskoj uniji</t>
  </si>
  <si>
    <t>Stručni i operativni poslovi Ministarstva evropskih poslova</t>
  </si>
  <si>
    <t>Djelovanje Uprave za ljudske resurse</t>
  </si>
  <si>
    <t>Stručni i operativni poslovi i međunarodna saradnja u oblasti sprječavanja korupcije</t>
  </si>
  <si>
    <t>Prevencija korupcije</t>
  </si>
  <si>
    <t>Djelatnost Službenog lista Crne Gore</t>
  </si>
  <si>
    <t>Djelovanje Predsjednika Crne Gore</t>
  </si>
  <si>
    <t>Zakonodavna, kontrolna i predstavnička funkcija Skupštine Crne Gore</t>
  </si>
  <si>
    <t>Stručni i operativni poslovi Skupštine Crne Gore</t>
  </si>
  <si>
    <t>Stručni i operativni poslovi Generalnog sekretarijata Vlade</t>
  </si>
  <si>
    <t>Djelatnost Kancelarije zastupnika Crne Gore pred Evropskim sudom za ljudska prava</t>
  </si>
  <si>
    <t>Djelatnost Kabineta Potpredsjednika Vlade</t>
  </si>
  <si>
    <t>Stručni i operativni poslovi Kabineta Predsjednika Vlade</t>
  </si>
  <si>
    <t>Djelovanje Savjeta za privatizaciju i kapitalne projekte</t>
  </si>
  <si>
    <t>Stručni i operativni poslovi Sekretarijata za zakonodavstvo</t>
  </si>
  <si>
    <t>Stručni i operativni poslovi Komisije za koncesije</t>
  </si>
  <si>
    <t>Stručni i operativni poslovi Savjeta za NATO</t>
  </si>
  <si>
    <t>Finansiranje rada parlamentarnih subjekata</t>
  </si>
  <si>
    <t>Rad diplomatskih i konzularnih predstavništava</t>
  </si>
  <si>
    <t>Bilateralni i multilateralni poslovi</t>
  </si>
  <si>
    <t>Saradnja sa iseljenicima - dijasporom</t>
  </si>
  <si>
    <t>Izgradnja i rekonstrukcija administrativnog prostora za rad državnih organa - sektor Politički sistem i upravljanje</t>
  </si>
  <si>
    <t>Informaciono društvo</t>
  </si>
  <si>
    <t>Reforma javne uprave</t>
  </si>
  <si>
    <t>Medijski pluralizam</t>
  </si>
  <si>
    <t>Stručni i operativni poslovi Ministarstva javne uprave</t>
  </si>
  <si>
    <t>Djelatnost RTCG</t>
  </si>
  <si>
    <t>Stručni i operativni poslovi Ministarstva vanjskih poslova</t>
  </si>
  <si>
    <t>Djelovanje Ustavnog suda</t>
  </si>
  <si>
    <t>Nadležnost Vrhovnog i Apelacionog suda</t>
  </si>
  <si>
    <t>Nadležnost Upravnog i Privrednog suda</t>
  </si>
  <si>
    <t>Nadležnost viših sudova</t>
  </si>
  <si>
    <t>Nadležnost osnovnih sudova</t>
  </si>
  <si>
    <t>Nadležnost sudova za prekršaje</t>
  </si>
  <si>
    <t>Nadležnost osnovnih državnih tužilaštava</t>
  </si>
  <si>
    <t>Nadležnost viših državnih tužilaštava</t>
  </si>
  <si>
    <t>Nadležnost Specijalnog državnog tužilaštva</t>
  </si>
  <si>
    <t>Nadležnost Vrhovnog državnog tužilaštva</t>
  </si>
  <si>
    <t>Upravljanje sistemnom izvršenja krivičnih sankcija</t>
  </si>
  <si>
    <t>Stručni i operativni poslovi Ministarstva ljudskih i manjinskih prava</t>
  </si>
  <si>
    <t>Djelovanje Zaštitnika ljudskih prava i sloboda</t>
  </si>
  <si>
    <t>Djelovanje Agencije za zaštitu ličnih podataka i slobodan pristup informacijama</t>
  </si>
  <si>
    <t>Sprovođenje politika iz nadležnosti Ministarstva pravde</t>
  </si>
  <si>
    <t>Stručni i operativni poslovi Sudskog savjeta</t>
  </si>
  <si>
    <t>Stručni i operativni poslovi Tužilačkog savjeta</t>
  </si>
  <si>
    <t>Djelovanje Centra za obuku u sudstvu i državnom tužilaštvu</t>
  </si>
  <si>
    <t>Stručni i operativni poslovi Centra za alternativno rješavanje sporova</t>
  </si>
  <si>
    <t>Obezbjeđivanje samostalnosti u radu državnih tužilaca</t>
  </si>
  <si>
    <t>Izgradnja i rekonstrukcija administrativnog prostora za rad pravosuđa</t>
  </si>
  <si>
    <t>Projekti koji se finansiraju iz IPA fondova - sektor Pravosuđe</t>
  </si>
  <si>
    <t>Zaštita ljudskih i manjinskih prava</t>
  </si>
  <si>
    <t>Unapređenje i zaštita manjinskih prava</t>
  </si>
  <si>
    <t>Stručni i operativni poslovi Ministarstva pravde</t>
  </si>
  <si>
    <t>Pravda i fundamentalna prava</t>
  </si>
  <si>
    <t>Ublažavanje efekata elementarnih nepogoda i tehničko-tehnoloških nesreća</t>
  </si>
  <si>
    <t>Djelatnost Direkcije za zaštitu tajnih podataka</t>
  </si>
  <si>
    <t>Djelovanje Agencije za nacionalnu bezbjednost</t>
  </si>
  <si>
    <t>Djelovanje Regionalnog ronilačkog centra za podvodno deminiranje i obuku ronilaca</t>
  </si>
  <si>
    <t>Stručni i operativni poslovi Ministarstva unutrašnjih poslova</t>
  </si>
  <si>
    <t>Integrisano upravljanje granicom</t>
  </si>
  <si>
    <t>Poslovi iz oblasti rada policije</t>
  </si>
  <si>
    <t>Izgradnja i rekonstrukcija administrativnog prostora za potrebe javne bezbjednosti</t>
  </si>
  <si>
    <t>Stručni i operativni poslovi Ministarstva odbrane</t>
  </si>
  <si>
    <t>Izgradnja i rekonstrukcija administrativnog prostora za potrebe odbrane</t>
  </si>
  <si>
    <t>Izgradnja kapaciteta - izdavanje dokumenata u oblastima upravnih poslova, državljanstva i stranaca</t>
  </si>
  <si>
    <t>Međunarodna saradnja</t>
  </si>
  <si>
    <t>Operacije</t>
  </si>
  <si>
    <t>Funkcionisanje Vojske</t>
  </si>
  <si>
    <t>Međunarodna vojna saradnja</t>
  </si>
  <si>
    <t>Obuke i vježbe</t>
  </si>
  <si>
    <t>Opremanje i infrastruktura Vojske Crne Gore</t>
  </si>
  <si>
    <t>Opremanje Ministarstva Odbrane</t>
  </si>
  <si>
    <t>Rukovođenje i koordinacija rada Obavještajno bezbjednosnog direktorata</t>
  </si>
  <si>
    <t>Međunarodna saradnja Obavještajno bezbjednosnog direktorata</t>
  </si>
  <si>
    <t>Vršenje poslova u oblasti međunarodne zaštite</t>
  </si>
  <si>
    <t>Upravljanje i izvršenje budžeta</t>
  </si>
  <si>
    <t>Upravljanje sredstvima EU</t>
  </si>
  <si>
    <t>Rezerve</t>
  </si>
  <si>
    <t>Stručni i operativni poslovi u vezi sa javnim dugom</t>
  </si>
  <si>
    <t>Stručni i operativni poslovi Zaštitnika imovinsko-interesa Crne Gore</t>
  </si>
  <si>
    <t>Izrada rezultata zvanične statistike</t>
  </si>
  <si>
    <t>Stručni i operativni poslovi Komisije za zaštitu prava u postupcima javnih nabavki</t>
  </si>
  <si>
    <t>Sprovodjenje aktivnosti iz nadleznosti Revizorskog tijela</t>
  </si>
  <si>
    <t>Realizacija strateškog plana razvoja Revizorskog tijela</t>
  </si>
  <si>
    <t>Sprovođenje politika iz nadležnosti Ministarstva finansija</t>
  </si>
  <si>
    <t>Poslovanje područnih jedinica - upravljanje javnim prihodima</t>
  </si>
  <si>
    <t>Obavljanje poslova iz oblasti igara na sreću</t>
  </si>
  <si>
    <t>Stručni i operativni poslovi iz oblasti carina</t>
  </si>
  <si>
    <t>Carinski postupci i carinarnice</t>
  </si>
  <si>
    <t>Djelovanje Fonda za obeštećenje</t>
  </si>
  <si>
    <t>Sprječavanje pranja novca i finansiranja terorizma</t>
  </si>
  <si>
    <t>Sprovođenje revizija</t>
  </si>
  <si>
    <t>Strateški plan i obuke</t>
  </si>
  <si>
    <t>Stručni i operativni poslovi Državne revizorske institucije</t>
  </si>
  <si>
    <t>Zajednički poslovi</t>
  </si>
  <si>
    <t>Premjer i kartografija</t>
  </si>
  <si>
    <t>Stručni i operativni poslovi iz oblasti poreza</t>
  </si>
  <si>
    <t>Stručni i operativni poslovi Ministarstva finansija</t>
  </si>
  <si>
    <t>Politika javnih nabavki</t>
  </si>
  <si>
    <t>Spoljna trgovina i ekonomski odnosi sa inostranstvom</t>
  </si>
  <si>
    <t>Unutrašnja trgovina i zaštita intelektualne svojine</t>
  </si>
  <si>
    <t>Sprječavanje narušavanja slobodne konkurencije i kontrola državne pomoći</t>
  </si>
  <si>
    <t>Jačanje konkurentnosti i sektora inovacija</t>
  </si>
  <si>
    <t>Strateško planiranje i međunarodna saradnja</t>
  </si>
  <si>
    <t>Unapređenje turističkog ambijenta</t>
  </si>
  <si>
    <t>Podsticanje, promocija i investicije u turizmu</t>
  </si>
  <si>
    <t>Normativni poslovi i upravni postupak</t>
  </si>
  <si>
    <t>Djelovanje Nacionalne turističke organizacije Crne Gore</t>
  </si>
  <si>
    <t>Unapređenje turističke ponude</t>
  </si>
  <si>
    <t>Radni odnosi, zaštita i zdravlje na radu i pristup tržištu rada</t>
  </si>
  <si>
    <t>Profesionalna rehabilitacija</t>
  </si>
  <si>
    <t>Mjere aktivne politike zapošljavanja</t>
  </si>
  <si>
    <t>Stručni i operativni poslovi Zavoda za zapošljavanje</t>
  </si>
  <si>
    <t>Isplata neisplaćenih potraživanja zaposlenih</t>
  </si>
  <si>
    <t>Stručni i operativni poslovi Fonda za rad</t>
  </si>
  <si>
    <t>Profesonalna rehabilitacija</t>
  </si>
  <si>
    <t>Pasivne mjere tržišta rada</t>
  </si>
  <si>
    <t>Djelovanje Agencije za mirno rješavanje radnih sporova</t>
  </si>
  <si>
    <t>Unaprjeđenje i implementacija strateškog i zakonodavnog okvira za efikasniji industrijski i regionalni razvoj</t>
  </si>
  <si>
    <t>Standardizacija i akreditacija</t>
  </si>
  <si>
    <t>Realizacija i promocija investicionih potencijala</t>
  </si>
  <si>
    <t>Unaprjeđenje i implementacija zakonodavnog okvira za efikasniji industrijski i regionalni razvoj</t>
  </si>
  <si>
    <t>Razvojni projekti Prijestonice Cetinje</t>
  </si>
  <si>
    <t>Djelovanje Zavoda za metrologiju</t>
  </si>
  <si>
    <t>Rudarstvo, geologija i ugljovodonici</t>
  </si>
  <si>
    <t>Djelovanje Uprave za ugljovodonike</t>
  </si>
  <si>
    <t>Unaprjeđenje poslovnog okruženja za razvoj preduzetništva</t>
  </si>
  <si>
    <t>Unapređenje konkurentnosti privrede</t>
  </si>
  <si>
    <t>Upravljanje reputacijom države, komuniciranje nacionalnog brenda i marketing aktivnosti</t>
  </si>
  <si>
    <t>Podrška razvoju inovacione djelatnosti</t>
  </si>
  <si>
    <t>Podrška razvoju inovacione infrastrukture i inovacioni programi Fonda za inovacije</t>
  </si>
  <si>
    <t>Elektronske komunikacije</t>
  </si>
  <si>
    <t>Poštanska djelatnost</t>
  </si>
  <si>
    <t>Podrška poljoprivredi</t>
  </si>
  <si>
    <t>Bezbjednost hrane, veterina i fitosanitarni poslovi</t>
  </si>
  <si>
    <t>Podrška ruralnom razvoju</t>
  </si>
  <si>
    <t>Podrška Agenciji za plaćanje</t>
  </si>
  <si>
    <t>Stručni i operativni poslovi Ministarstva poljoprivrede, šumarstva i vodoprivrede</t>
  </si>
  <si>
    <t>Projekti koji se finansiraju iz IPA fondova - IPA2021, oblast poljoprivrede</t>
  </si>
  <si>
    <t>Podrška ribarstvu</t>
  </si>
  <si>
    <t>Šumarstvo, lovstvo i drvna industrija</t>
  </si>
  <si>
    <t>Djelovanje Uprave za gazdovanje šumama i lovištima</t>
  </si>
  <si>
    <t>Podrška vodopirvredi</t>
  </si>
  <si>
    <t>Djelovanje Uprave za vode</t>
  </si>
  <si>
    <t>Pomorski saobraćaj</t>
  </si>
  <si>
    <t>Djelovanje Uprave pomorske sigurnosti i upravljanja lukama</t>
  </si>
  <si>
    <t>Stručni i operativni poslovi Uprave za saobraćaj</t>
  </si>
  <si>
    <t>Djelovanje Uprave za željeznice</t>
  </si>
  <si>
    <t>Djelovanje Komisije za istraživanje nesreća</t>
  </si>
  <si>
    <t>Projekti koji se finansiraju iz IPA fondova - sektor Saobraćaj</t>
  </si>
  <si>
    <t>Rekonstrukcija regionalnih i magistralnih puteva</t>
  </si>
  <si>
    <t>Rješavanje uskih grla na saobraćajnoj mreži Crne Gore</t>
  </si>
  <si>
    <t>Izgradnja autoputeva</t>
  </si>
  <si>
    <t>Izgradnja lokalne infrastrukture</t>
  </si>
  <si>
    <t>Sanacija mostova, klizišta i kosina na magistralnim i regionalnim putevima</t>
  </si>
  <si>
    <t>Ekologija</t>
  </si>
  <si>
    <t>Priroda</t>
  </si>
  <si>
    <t>Monitoring i unapređenje životne sredine</t>
  </si>
  <si>
    <t>Projekti očuvanja životne sredine</t>
  </si>
  <si>
    <t>Projekti koji se finansiraju iz IPA fondova - sektor Održivi razvoj</t>
  </si>
  <si>
    <t>Uređenje prostora, građevinarstvo i stambeni razvoj</t>
  </si>
  <si>
    <t>Inspekcijski poslovi u oblasti izgradnje objekata</t>
  </si>
  <si>
    <t>Stručni i operativni poslovi Uprave za kapitalne projekte</t>
  </si>
  <si>
    <t>Hidrometeorologija</t>
  </si>
  <si>
    <t>Seizmologija</t>
  </si>
  <si>
    <t>Nadzor nad obrazovnim sistemom</t>
  </si>
  <si>
    <t>Unapređenje kvaliteta obrazovanja</t>
  </si>
  <si>
    <t>Djelatnosti Zavoda za školstvo</t>
  </si>
  <si>
    <t>Djelovanje Ispitnog centra</t>
  </si>
  <si>
    <t>Djelovanje Centra za stručno obrazovanje</t>
  </si>
  <si>
    <t>Djelovanje Agencije za kontrolu i obezbjeđenje kvaliteta visokog obrazovanja</t>
  </si>
  <si>
    <t>Izgradnja i rekonstrukcija sportskih objekata</t>
  </si>
  <si>
    <t>Projekti koji se finansiraju iz IPA fondova - sektor Obrazovanje</t>
  </si>
  <si>
    <t>Izgradnja i rekonstrukcija objekata u oblasti obrazovanja</t>
  </si>
  <si>
    <t>Predškolsko vaspitanje i obrazovanje</t>
  </si>
  <si>
    <t>Osnovno obrazovanje</t>
  </si>
  <si>
    <t>Podrška radu i unapređenju kvaliteta srednjeg obrazovanja</t>
  </si>
  <si>
    <t>Politike visokog obrazovanja</t>
  </si>
  <si>
    <t>Podrška radu visokoškolskih ustanova</t>
  </si>
  <si>
    <t>Učenički standard</t>
  </si>
  <si>
    <t>Studentski standard</t>
  </si>
  <si>
    <t>Djelovanje Crnogorske akademije nauka i umjetnosti</t>
  </si>
  <si>
    <t>Vrhunski sport</t>
  </si>
  <si>
    <t>Stručni i operativni poslovi Ministarstva sporta i mladih</t>
  </si>
  <si>
    <t>Razvoj i sprovođenje politike mladih</t>
  </si>
  <si>
    <t>Naučnoistraživačka djelatnost</t>
  </si>
  <si>
    <t>Izgradnja i rekonstrukcija objekata u oblasti nauke</t>
  </si>
  <si>
    <t>Kulturno umjetničko stvaralaštvo</t>
  </si>
  <si>
    <t>Pozorišna, filmska i muzička djelatnost</t>
  </si>
  <si>
    <t>Kreativna Crna Gora i projekti</t>
  </si>
  <si>
    <t>Stručni i operativni poslovi Ministarstva kulture i medija</t>
  </si>
  <si>
    <t>Kulturna baština</t>
  </si>
  <si>
    <t>Muzejska djelatnost</t>
  </si>
  <si>
    <t>Bibliotekarska delatnost</t>
  </si>
  <si>
    <t>Konzervatorska djelatnost i arheologija</t>
  </si>
  <si>
    <t>Djelovanje Državnog arhiva</t>
  </si>
  <si>
    <t>Djelovanje Uprave za zaštitu kulturnih dobara</t>
  </si>
  <si>
    <t>Djelovanje Matice crnogorske</t>
  </si>
  <si>
    <t>Unapređenja manjinskih prava u oblasti kulture</t>
  </si>
  <si>
    <t>Izgradnja, rekonstrukcija i adaptacija objekata kulture</t>
  </si>
  <si>
    <t>Djelovanje Senata Prijestonice Cetinje</t>
  </si>
  <si>
    <t>Djelovanje Crvenog krsta Crne Gore</t>
  </si>
  <si>
    <t>Razvoj i podrška sistemu zdravstva</t>
  </si>
  <si>
    <t>Zdravstvena zaštita</t>
  </si>
  <si>
    <t>Ostala zdravstvena zaštita</t>
  </si>
  <si>
    <t>Stručni i operativni poslovi Fonda za zdravstveno osiguranje</t>
  </si>
  <si>
    <t>Djelatnost Instituta za javno zdravlje</t>
  </si>
  <si>
    <t>Izgradnja i rekonstrukcija objekata zdravstva</t>
  </si>
  <si>
    <t>Projekti koji se finansiraju iz IPA fondova - sektor Zdravstvo</t>
  </si>
  <si>
    <t>Stručni i operativni poslovi Ministarstva zdravlja</t>
  </si>
  <si>
    <t>Prava iz penzijskog i invalidskog osiguranja</t>
  </si>
  <si>
    <t>Socijalni programi za potrebe korisnika prava</t>
  </si>
  <si>
    <t>Stručni i operativni poslovi Fonda za penzijsko i invalidsko osiguranje</t>
  </si>
  <si>
    <t>Finansiranje prava na privremeno izdržavanje djece</t>
  </si>
  <si>
    <t>Obavljanje djelatnosti ustanova socijalne i dječije zaštite</t>
  </si>
  <si>
    <t>Prava iz oblasti boračke, invalidske i dječje zaštite</t>
  </si>
  <si>
    <t>Djelovanje Socijalnog savjeta</t>
  </si>
  <si>
    <t>Socijalna i dječja zaštita</t>
  </si>
  <si>
    <t>Izgradnja i rekonstrukcija objekata socijalnog staranja</t>
  </si>
  <si>
    <t>Pregled po glavnim programima</t>
  </si>
  <si>
    <t>Naziv POTPROGRAMA</t>
  </si>
  <si>
    <t>Prog. klasif.</t>
  </si>
  <si>
    <t>Prog. Klas.</t>
  </si>
  <si>
    <r>
      <t xml:space="preserve">Ostvarenje budžeta po </t>
    </r>
    <r>
      <rPr>
        <b/>
        <sz val="14"/>
        <color theme="1"/>
        <rFont val="Cambria"/>
        <family val="1"/>
      </rPr>
      <t>PROGRAMSKOJ</t>
    </r>
    <r>
      <rPr>
        <sz val="14"/>
        <color theme="1"/>
        <rFont val="Cambria"/>
        <family val="1"/>
      </rPr>
      <t xml:space="preserve"> KLASIFIKACIJI</t>
    </r>
  </si>
  <si>
    <t>11 052 K02</t>
  </si>
  <si>
    <t>Upravljanje javnim investicijama</t>
  </si>
  <si>
    <t>14 043 002</t>
  </si>
  <si>
    <t>Sprovođenje politika iz nadležnosti ministarstva u okviru oblasti upravljanja državnom imovinom</t>
  </si>
  <si>
    <t>14 052 001</t>
  </si>
  <si>
    <t>Stručni i operativni poslovi Poreske uprave</t>
  </si>
  <si>
    <t>14 053 001</t>
  </si>
  <si>
    <t>Stručni i operativni poslovi Uprave carina</t>
  </si>
  <si>
    <t>14 054 001</t>
  </si>
  <si>
    <t>Stručni i operativni poslovi Uprave za državnu imovinu</t>
  </si>
  <si>
    <t>15 040 001</t>
  </si>
  <si>
    <t>Stručni i operativni poslovi Ministarstva ekonomskog razvoja</t>
  </si>
  <si>
    <t>18 010 001</t>
  </si>
  <si>
    <t>Stručni i operativni poslovi Ministarstva prostornog planiranja, urbanizma i državne imovine</t>
  </si>
  <si>
    <t>18 016 001</t>
  </si>
  <si>
    <t>Stručni i operativni poslovi Uprave za nekretnine</t>
  </si>
  <si>
    <t>18 017 001</t>
  </si>
  <si>
    <t>18 017 002</t>
  </si>
  <si>
    <t>Poslovanje područnih jedinica Uprave za katastar</t>
  </si>
  <si>
    <t>19 044 001</t>
  </si>
  <si>
    <t>Stručni i operativni poslovi Ministarstva prosvjete, nauke i inovacija</t>
  </si>
  <si>
    <t>17 021 001</t>
  </si>
  <si>
    <t>Stručni i operativni poslovi Ministarstva pomorstva</t>
  </si>
  <si>
    <t>22 027 001</t>
  </si>
  <si>
    <t>Stručni i operativni poslovi Ministarstva socijalnog staranja, brige o porodici i demografije</t>
  </si>
  <si>
    <t>18 018 001</t>
  </si>
  <si>
    <t>Stručni i operativni poslovi Ministarstva ekologije, održivog razvoja i razvoja sjevera</t>
  </si>
  <si>
    <t>15 050 001</t>
  </si>
  <si>
    <t>Stručni i operativni poslovi Ministarstva rudarstva, nafte i gasa</t>
  </si>
  <si>
    <t>15 033 004</t>
  </si>
  <si>
    <t>Upravljanje mineralnim resursima i naftnim derivatima</t>
  </si>
  <si>
    <t>15 051 001</t>
  </si>
  <si>
    <t>Stručni i operativni poslovi Ministarstva regionalno-investicionog razvoja i saradnje sa nevladinim organizacijama</t>
  </si>
  <si>
    <t>11 057 001</t>
  </si>
  <si>
    <t>Stručni i operativni poslovi Ministarstva dijaspore</t>
  </si>
  <si>
    <t>11 058 001</t>
  </si>
  <si>
    <t>Stručni i operativni poslovi Agencije za sajber bezbjednost</t>
  </si>
  <si>
    <t>11 058 002</t>
  </si>
  <si>
    <t>Zaštita i regulacija nacionalne kritične informatičke infrastrukture</t>
  </si>
  <si>
    <t>14 051 002</t>
  </si>
  <si>
    <t>Zaštita u postupcima javnih nabavki</t>
  </si>
  <si>
    <t>15 011 001</t>
  </si>
  <si>
    <t>Unapređenje i implementacija strateškog okvira za efikasniji industrijski razvoj</t>
  </si>
  <si>
    <t>15 011 002</t>
  </si>
  <si>
    <t>Unapređenje i implementacija programskog i zakonodavnog okvira za efikasniji razvoj industrije i zanatstva</t>
  </si>
  <si>
    <t>15 046 001</t>
  </si>
  <si>
    <t>Energetika</t>
  </si>
  <si>
    <t>15 046 002</t>
  </si>
  <si>
    <t>Energetska efikasnost</t>
  </si>
  <si>
    <t>15 047 001</t>
  </si>
  <si>
    <t>Stručni i operativni poslovi Ministarstva energetike</t>
  </si>
  <si>
    <t>15 052 001</t>
  </si>
  <si>
    <t>Inspekcijski nadzor i zastupanje u turizmu</t>
  </si>
  <si>
    <t>15 054 001</t>
  </si>
  <si>
    <t>Stručni i operativni poslovi Ministarstva turizma</t>
  </si>
  <si>
    <t>17 022 001</t>
  </si>
  <si>
    <t>Stručni i operativni poslovi Ministarstva saobraćaja</t>
  </si>
  <si>
    <t>17 023 001</t>
  </si>
  <si>
    <t>Normativno uređenje i inspekcijski nadzor u oblasti saobraćaja</t>
  </si>
  <si>
    <t>21 011 006</t>
  </si>
  <si>
    <t>Ostvarivanje prava na ljekove, medicinska sredstva, materijale i medicinsko-tehnička pomagala</t>
  </si>
  <si>
    <t>22 028 001</t>
  </si>
  <si>
    <t>Stručni i operativni poslovi Ministarstva rada,zapošljavanja i socijalnog dijaloga</t>
  </si>
  <si>
    <t>18 004 K01</t>
  </si>
  <si>
    <t>Izgradnja i rekonstrukcija stambenih objekata</t>
  </si>
  <si>
    <t>PLAN - 2025</t>
  </si>
  <si>
    <t>Ostvarenje - 2025</t>
  </si>
  <si>
    <t>BDP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</si>
</sst>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  <numFmt numFmtId="168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thin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6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left" vertical="center" wrapText="1" indent="1"/>
    </xf>
    <xf numFmtId="166" fontId="8" fillId="0" borderId="38" xfId="0" applyNumberFormat="1" applyFont="1" applyFill="1" applyBorder="1" applyAlignment="1" applyProtection="1">
      <alignment horizontal="right" vertical="center" wrapText="1" indent="1"/>
    </xf>
    <xf numFmtId="166" fontId="8" fillId="0" borderId="39" xfId="0" applyNumberFormat="1" applyFont="1" applyFill="1" applyBorder="1" applyAlignment="1" applyProtection="1">
      <alignment horizontal="right" vertical="center" wrapText="1" indent="1"/>
    </xf>
    <xf numFmtId="165" fontId="8" fillId="0" borderId="40" xfId="2" applyNumberFormat="1" applyFont="1" applyFill="1" applyBorder="1" applyAlignment="1" applyProtection="1">
      <alignment horizontal="right" vertical="center" wrapText="1" indent="1"/>
    </xf>
    <xf numFmtId="165" fontId="8" fillId="0" borderId="41" xfId="2" applyNumberFormat="1" applyFont="1" applyFill="1" applyBorder="1" applyAlignment="1" applyProtection="1">
      <alignment horizontal="right" vertical="center" wrapText="1" indent="1"/>
    </xf>
    <xf numFmtId="166" fontId="8" fillId="0" borderId="42" xfId="0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0" fontId="3" fillId="0" borderId="44" xfId="0" applyFont="1" applyBorder="1"/>
    <xf numFmtId="0" fontId="8" fillId="0" borderId="45" xfId="0" applyFont="1" applyBorder="1" applyAlignment="1" applyProtection="1">
      <alignment horizontal="center"/>
    </xf>
    <xf numFmtId="0" fontId="8" fillId="0" borderId="45" xfId="0" applyFont="1" applyBorder="1" applyAlignment="1" applyProtection="1">
      <alignment wrapText="1"/>
    </xf>
    <xf numFmtId="0" fontId="8" fillId="0" borderId="46" xfId="0" applyFont="1" applyBorder="1" applyProtection="1"/>
    <xf numFmtId="165" fontId="8" fillId="0" borderId="46" xfId="2" applyNumberFormat="1" applyFont="1" applyBorder="1" applyAlignment="1" applyProtection="1">
      <alignment horizontal="right" indent="1"/>
    </xf>
    <xf numFmtId="0" fontId="8" fillId="0" borderId="46" xfId="0" applyFont="1" applyBorder="1" applyAlignment="1" applyProtection="1">
      <alignment horizontal="right" indent="1"/>
    </xf>
    <xf numFmtId="0" fontId="3" fillId="0" borderId="47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48" xfId="0" applyNumberFormat="1" applyFont="1" applyBorder="1" applyAlignment="1" applyProtection="1">
      <alignment horizontal="center" vertical="center" wrapText="1"/>
    </xf>
    <xf numFmtId="0" fontId="8" fillId="0" borderId="49" xfId="0" applyFont="1" applyBorder="1" applyAlignment="1" applyProtection="1">
      <alignment horizontal="center" vertical="center" wrapText="1"/>
    </xf>
    <xf numFmtId="0" fontId="8" fillId="0" borderId="50" xfId="0" applyFont="1" applyBorder="1" applyAlignment="1" applyProtection="1">
      <alignment horizontal="center" vertical="center" wrapText="1"/>
    </xf>
    <xf numFmtId="4" fontId="8" fillId="0" borderId="5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52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53" xfId="0" applyFont="1" applyBorder="1" applyAlignment="1" applyProtection="1">
      <alignment horizontal="right" vertical="center" indent="1"/>
    </xf>
    <xf numFmtId="0" fontId="8" fillId="0" borderId="54" xfId="0" applyFont="1" applyBorder="1" applyAlignment="1" applyProtection="1">
      <alignment horizontal="left" vertical="center" wrapText="1" indent="2"/>
    </xf>
    <xf numFmtId="4" fontId="8" fillId="0" borderId="55" xfId="0" applyNumberFormat="1" applyFont="1" applyFill="1" applyBorder="1" applyAlignment="1" applyProtection="1">
      <alignment horizontal="right" vertical="center" wrapText="1" indent="1"/>
    </xf>
    <xf numFmtId="0" fontId="8" fillId="0" borderId="45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left" vertical="top" wrapText="1" indent="1"/>
    </xf>
    <xf numFmtId="167" fontId="8" fillId="0" borderId="45" xfId="0" applyNumberFormat="1" applyFont="1" applyFill="1" applyBorder="1" applyProtection="1"/>
    <xf numFmtId="0" fontId="0" fillId="0" borderId="9" xfId="0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56" xfId="0" applyFont="1" applyFill="1" applyBorder="1" applyAlignment="1" applyProtection="1">
      <alignment vertical="center"/>
      <protection hidden="1"/>
    </xf>
    <xf numFmtId="0" fontId="16" fillId="3" borderId="56" xfId="0" applyFont="1" applyFill="1" applyBorder="1" applyAlignment="1" applyProtection="1">
      <alignment horizontal="center" vertical="top"/>
      <protection hidden="1"/>
    </xf>
    <xf numFmtId="0" fontId="17" fillId="3" borderId="56" xfId="0" applyFont="1" applyFill="1" applyBorder="1" applyAlignment="1" applyProtection="1">
      <alignment horizontal="center" vertical="top"/>
      <protection hidden="1"/>
    </xf>
    <xf numFmtId="0" fontId="18" fillId="3" borderId="56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56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56" xfId="1" applyNumberFormat="1" applyFont="1" applyFill="1" applyBorder="1" applyAlignment="1" applyProtection="1">
      <alignment horizontal="center" vertical="top"/>
      <protection hidden="1"/>
    </xf>
    <xf numFmtId="0" fontId="19" fillId="3" borderId="0" xfId="0" applyFont="1" applyFill="1" applyBorder="1" applyAlignment="1" applyProtection="1">
      <alignment vertical="center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0" fillId="0" borderId="9" xfId="0" applyFill="1" applyBorder="1"/>
    <xf numFmtId="0" fontId="2" fillId="8" borderId="9" xfId="0" applyFont="1" applyFill="1" applyBorder="1" applyAlignment="1">
      <alignment horizontal="center"/>
    </xf>
    <xf numFmtId="165" fontId="10" fillId="6" borderId="32" xfId="2" applyNumberFormat="1" applyFont="1" applyFill="1" applyBorder="1" applyAlignment="1" applyProtection="1">
      <alignment horizontal="right" vertical="center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6" fontId="8" fillId="0" borderId="59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165" fontId="8" fillId="0" borderId="60" xfId="2" applyNumberFormat="1" applyFont="1" applyFill="1" applyBorder="1" applyAlignment="1" applyProtection="1">
      <alignment horizontal="right" vertical="center" wrapText="1" indent="1"/>
    </xf>
    <xf numFmtId="165" fontId="8" fillId="0" borderId="39" xfId="2" applyNumberFormat="1" applyFont="1" applyFill="1" applyBorder="1" applyAlignment="1" applyProtection="1">
      <alignment horizontal="right" vertical="center" wrapText="1" indent="1"/>
    </xf>
    <xf numFmtId="0" fontId="20" fillId="3" borderId="0" xfId="0" applyFont="1" applyFill="1" applyAlignment="1" applyProtection="1">
      <alignment vertical="center"/>
      <protection hidden="1"/>
    </xf>
    <xf numFmtId="168" fontId="10" fillId="0" borderId="0" xfId="1" applyNumberFormat="1" applyFont="1" applyBorder="1" applyAlignment="1" applyProtection="1">
      <alignment horizontal="left" vertical="center" wrapText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57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7" borderId="10" xfId="0" applyFont="1" applyFill="1" applyBorder="1" applyAlignment="1" applyProtection="1">
      <alignment horizontal="center" vertical="center"/>
    </xf>
    <xf numFmtId="0" fontId="14" fillId="7" borderId="56" xfId="0" applyFont="1" applyFill="1" applyBorder="1" applyAlignment="1" applyProtection="1">
      <alignment horizontal="center" vertical="center"/>
    </xf>
    <xf numFmtId="0" fontId="14" fillId="7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56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56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61631</xdr:colOff>
      <xdr:row>0</xdr:row>
      <xdr:rowOff>49867</xdr:rowOff>
    </xdr:from>
    <xdr:to>
      <xdr:col>3</xdr:col>
      <xdr:colOff>155946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9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246529</xdr:colOff>
      <xdr:row>7</xdr:row>
      <xdr:rowOff>190500</xdr:rowOff>
    </xdr:from>
    <xdr:to>
      <xdr:col>21</xdr:col>
      <xdr:colOff>56029</xdr:colOff>
      <xdr:row>30</xdr:row>
      <xdr:rowOff>123265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1D3166-899C-4E62-BA9B-3ED9910179E4}"/>
            </a:ext>
          </a:extLst>
        </xdr:cNvPr>
        <xdr:cNvSpPr txBox="1"/>
      </xdr:nvSpPr>
      <xdr:spPr>
        <a:xfrm>
          <a:off x="9816353" y="1557618"/>
          <a:ext cx="3440205" cy="3440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programskom strukturom programskog budžeta za 2025. godinu, na nivou potprograma. 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Tekućeg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potprograma, dobijeni su na osnovu vremenskog usklađivanja, dok su ostale izdaci obračunati na gotovinskoj osnovi.</a:t>
          </a:r>
          <a:endParaRPr lang="en-US">
            <a:effectLst/>
          </a:endParaRP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2025. godinu.</a:t>
          </a: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5" sqref="C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29</v>
      </c>
      <c r="C2" s="147">
        <v>2025</v>
      </c>
    </row>
    <row r="3" spans="2:7" ht="7.15" customHeight="1" thickBot="1" x14ac:dyDescent="0.3"/>
    <row r="4" spans="2:7" ht="15.75" thickBot="1" x14ac:dyDescent="0.3">
      <c r="B4" t="s">
        <v>5</v>
      </c>
      <c r="C4" s="148">
        <v>3</v>
      </c>
      <c r="D4" t="str">
        <f>VLOOKUP(C4,C9:D20,2,FALSE)</f>
        <v>Mart</v>
      </c>
    </row>
    <row r="5" spans="2:7" ht="7.15" customHeight="1" thickBot="1" x14ac:dyDescent="0.3"/>
    <row r="6" spans="2:7" ht="15.75" thickBot="1" x14ac:dyDescent="0.3">
      <c r="B6" t="s">
        <v>6</v>
      </c>
      <c r="C6" s="123">
        <f>VLOOKUP(C4,C9:F20,3,FALSE)</f>
        <v>3</v>
      </c>
      <c r="D6" t="str">
        <f>VLOOKUP(C6,E9:F20,2,FALSE)</f>
        <v>Januar - Mart</v>
      </c>
    </row>
    <row r="8" spans="2:7" x14ac:dyDescent="0.25">
      <c r="D8" t="s">
        <v>5</v>
      </c>
      <c r="F8" t="s">
        <v>6</v>
      </c>
      <c r="G8" s="124" t="s">
        <v>30</v>
      </c>
    </row>
    <row r="9" spans="2:7" x14ac:dyDescent="0.25">
      <c r="C9">
        <v>1</v>
      </c>
      <c r="D9" t="s">
        <v>4</v>
      </c>
      <c r="E9">
        <v>1</v>
      </c>
      <c r="F9" t="str">
        <f>D9</f>
        <v>Januar</v>
      </c>
      <c r="G9" s="125">
        <v>3</v>
      </c>
    </row>
    <row r="10" spans="2:7" x14ac:dyDescent="0.25">
      <c r="C10">
        <v>2</v>
      </c>
      <c r="D10" t="s">
        <v>15</v>
      </c>
      <c r="E10">
        <v>2</v>
      </c>
      <c r="F10" t="str">
        <f>$F$9&amp;" - "&amp;D10</f>
        <v>Januar - Februar</v>
      </c>
      <c r="G10" s="126">
        <v>4</v>
      </c>
    </row>
    <row r="11" spans="2:7" x14ac:dyDescent="0.25">
      <c r="C11">
        <v>3</v>
      </c>
      <c r="D11" t="s">
        <v>16</v>
      </c>
      <c r="E11">
        <v>3</v>
      </c>
      <c r="F11" t="str">
        <f t="shared" ref="F11:F20" si="0">$F$9&amp;" - "&amp;D11</f>
        <v>Januar - Mart</v>
      </c>
      <c r="G11" s="126">
        <v>5</v>
      </c>
    </row>
    <row r="12" spans="2:7" x14ac:dyDescent="0.25">
      <c r="C12">
        <v>4</v>
      </c>
      <c r="D12" t="s">
        <v>17</v>
      </c>
      <c r="E12">
        <v>4</v>
      </c>
      <c r="F12" t="str">
        <f t="shared" si="0"/>
        <v>Januar - April</v>
      </c>
      <c r="G12" s="125">
        <v>6</v>
      </c>
    </row>
    <row r="13" spans="2:7" x14ac:dyDescent="0.25">
      <c r="C13">
        <v>5</v>
      </c>
      <c r="D13" t="s">
        <v>18</v>
      </c>
      <c r="E13">
        <v>5</v>
      </c>
      <c r="F13" t="str">
        <f t="shared" si="0"/>
        <v>Januar - Maj</v>
      </c>
      <c r="G13" s="126">
        <v>7</v>
      </c>
    </row>
    <row r="14" spans="2:7" x14ac:dyDescent="0.25">
      <c r="C14">
        <v>6</v>
      </c>
      <c r="D14" t="s">
        <v>19</v>
      </c>
      <c r="E14">
        <v>6</v>
      </c>
      <c r="F14" t="str">
        <f t="shared" si="0"/>
        <v>Januar - Jun</v>
      </c>
      <c r="G14" s="126">
        <v>8</v>
      </c>
    </row>
    <row r="15" spans="2:7" x14ac:dyDescent="0.25">
      <c r="C15">
        <v>7</v>
      </c>
      <c r="D15" t="s">
        <v>20</v>
      </c>
      <c r="E15">
        <v>7</v>
      </c>
      <c r="F15" t="str">
        <f t="shared" si="0"/>
        <v>Januar - Jul</v>
      </c>
      <c r="G15" s="125">
        <v>9</v>
      </c>
    </row>
    <row r="16" spans="2:7" x14ac:dyDescent="0.25">
      <c r="C16">
        <v>8</v>
      </c>
      <c r="D16" t="s">
        <v>21</v>
      </c>
      <c r="E16">
        <v>8</v>
      </c>
      <c r="F16" t="str">
        <f t="shared" si="0"/>
        <v>Januar - Avgust</v>
      </c>
      <c r="G16" s="126">
        <v>10</v>
      </c>
    </row>
    <row r="17" spans="3:7" x14ac:dyDescent="0.25">
      <c r="C17">
        <v>9</v>
      </c>
      <c r="D17" t="s">
        <v>22</v>
      </c>
      <c r="E17">
        <v>9</v>
      </c>
      <c r="F17" t="str">
        <f t="shared" si="0"/>
        <v>Januar - Septembar</v>
      </c>
      <c r="G17" s="126">
        <v>11</v>
      </c>
    </row>
    <row r="18" spans="3:7" x14ac:dyDescent="0.25">
      <c r="C18">
        <v>10</v>
      </c>
      <c r="D18" t="s">
        <v>23</v>
      </c>
      <c r="E18">
        <v>10</v>
      </c>
      <c r="F18" t="str">
        <f t="shared" si="0"/>
        <v>Januar - Oktobar</v>
      </c>
      <c r="G18" s="125">
        <v>12</v>
      </c>
    </row>
    <row r="19" spans="3:7" x14ac:dyDescent="0.25">
      <c r="C19">
        <v>11</v>
      </c>
      <c r="D19" t="s">
        <v>24</v>
      </c>
      <c r="E19">
        <v>11</v>
      </c>
      <c r="F19" t="str">
        <f t="shared" si="0"/>
        <v>Januar - Novembar</v>
      </c>
      <c r="G19" s="126">
        <v>13</v>
      </c>
    </row>
    <row r="20" spans="3:7" x14ac:dyDescent="0.25">
      <c r="C20">
        <v>12</v>
      </c>
      <c r="D20" t="s">
        <v>25</v>
      </c>
      <c r="E20">
        <v>12</v>
      </c>
      <c r="F20" t="str">
        <f t="shared" si="0"/>
        <v>Januar - Decembar</v>
      </c>
      <c r="G20" s="12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42"/>
  <sheetViews>
    <sheetView tabSelected="1" zoomScale="85" zoomScaleNormal="85" zoomScaleSheetLayoutView="85" workbookViewId="0">
      <selection activeCell="M6" sqref="M6"/>
    </sheetView>
  </sheetViews>
  <sheetFormatPr defaultColWidth="9.140625" defaultRowHeight="15" x14ac:dyDescent="0.25"/>
  <cols>
    <col min="1" max="1" width="9.140625" style="6"/>
    <col min="2" max="2" width="2.7109375" style="6" customWidth="1"/>
    <col min="3" max="3" width="9.140625" style="6"/>
    <col min="4" max="4" width="3" style="6" bestFit="1" customWidth="1"/>
    <col min="5" max="6" width="9.140625" style="6"/>
    <col min="7" max="7" width="14.28515625" style="6" customWidth="1"/>
    <col min="8" max="8" width="11" style="6" bestFit="1" customWidth="1"/>
    <col min="9" max="9" width="9.140625" style="6"/>
    <col min="10" max="10" width="15.28515625" style="6" bestFit="1" customWidth="1"/>
    <col min="11" max="11" width="9.28515625" style="6" bestFit="1" customWidth="1"/>
    <col min="12" max="12" width="9.140625" style="6" customWidth="1"/>
    <col min="13" max="13" width="15.28515625" style="6" customWidth="1"/>
    <col min="14" max="14" width="9.28515625" style="6" customWidth="1"/>
    <col min="15" max="16384" width="9.140625" style="6"/>
  </cols>
  <sheetData>
    <row r="1" spans="3:15" s="1" customFormat="1" x14ac:dyDescent="0.25"/>
    <row r="2" spans="3:15" s="1" customFormat="1" x14ac:dyDescent="0.25">
      <c r="C2" s="2"/>
      <c r="E2" s="3" t="s">
        <v>0</v>
      </c>
      <c r="F2" s="3"/>
      <c r="G2" s="3"/>
      <c r="I2" s="4"/>
      <c r="J2" s="4"/>
      <c r="K2" s="4"/>
    </row>
    <row r="3" spans="3:15" s="1" customFormat="1" x14ac:dyDescent="0.25">
      <c r="E3" s="5" t="s">
        <v>1</v>
      </c>
      <c r="F3" s="3"/>
      <c r="G3" s="3"/>
    </row>
    <row r="4" spans="3:15" s="1" customFormat="1" x14ac:dyDescent="0.25">
      <c r="E4" s="5" t="s">
        <v>2</v>
      </c>
      <c r="F4" s="3"/>
      <c r="G4" s="3"/>
    </row>
    <row r="5" spans="3:15" s="1" customFormat="1" x14ac:dyDescent="0.25"/>
    <row r="7" spans="3:15" s="155" customFormat="1" ht="18" x14ac:dyDescent="0.25">
      <c r="C7" s="155" t="s">
        <v>490</v>
      </c>
    </row>
    <row r="8" spans="3:15" ht="15.75" thickBot="1" x14ac:dyDescent="0.3"/>
    <row r="9" spans="3:15" ht="15.75" thickBot="1" x14ac:dyDescent="0.3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.75" thickBot="1" x14ac:dyDescent="0.3">
      <c r="C10" s="10"/>
      <c r="D10" s="145" t="s">
        <v>486</v>
      </c>
      <c r="E10" s="145"/>
      <c r="F10" s="145"/>
      <c r="G10" s="145"/>
      <c r="H10" s="127" t="s">
        <v>32</v>
      </c>
      <c r="I10" s="140" t="s">
        <v>5</v>
      </c>
      <c r="J10" s="157" t="str">
        <f>'Analitika 2025'!L4</f>
        <v>Mart</v>
      </c>
      <c r="K10" s="158"/>
      <c r="L10" s="140" t="s">
        <v>6</v>
      </c>
      <c r="M10" s="157" t="str">
        <f>IF(J10="Januar","-",'Analitika 2025'!F4)</f>
        <v>Januar - Mart</v>
      </c>
      <c r="N10" s="158"/>
      <c r="O10" s="22"/>
    </row>
    <row r="11" spans="3:15" x14ac:dyDescent="0.25">
      <c r="C11" s="10"/>
      <c r="D11" s="11"/>
      <c r="E11" s="11"/>
      <c r="F11" s="11"/>
      <c r="G11" s="11"/>
      <c r="I11" s="21"/>
      <c r="J11" s="128" t="s">
        <v>7</v>
      </c>
      <c r="K11" s="128" t="s">
        <v>8</v>
      </c>
      <c r="L11" s="128"/>
      <c r="M11" s="128" t="s">
        <v>7</v>
      </c>
      <c r="N11" s="128" t="s">
        <v>8</v>
      </c>
      <c r="O11" s="22"/>
    </row>
    <row r="12" spans="3:15" x14ac:dyDescent="0.25">
      <c r="C12" s="10"/>
      <c r="D12" s="11"/>
      <c r="E12" s="11"/>
      <c r="F12" s="11"/>
      <c r="G12" s="11"/>
      <c r="H12" s="20"/>
      <c r="I12" s="21"/>
      <c r="J12" s="21"/>
      <c r="K12" s="21"/>
      <c r="L12" s="13"/>
      <c r="M12" s="13"/>
      <c r="N12" s="13"/>
      <c r="O12" s="12"/>
    </row>
    <row r="13" spans="3:15" x14ac:dyDescent="0.25">
      <c r="C13" s="10"/>
      <c r="D13" s="23">
        <v>11</v>
      </c>
      <c r="E13" s="23" t="s">
        <v>33</v>
      </c>
      <c r="F13" s="23"/>
      <c r="G13" s="24"/>
      <c r="H13" s="25"/>
      <c r="I13" s="25"/>
      <c r="J13" s="141">
        <f>SUMPRODUCT((D13=VALUE(LEFT('Analitika 2025'!$C$9:$C$261,2)))*('Analitika 2025'!$L$9:$L$261))</f>
        <v>6944397.8200000012</v>
      </c>
      <c r="K13" s="136">
        <f>IFERROR($J13/$J$37,0)</f>
        <v>2.2057962171546274E-2</v>
      </c>
      <c r="L13" s="129"/>
      <c r="M13" s="141">
        <f>IF($J$10="Januar","-",
SUMPRODUCT((D13=VALUE(LEFT('Analitika 2025'!$C$9:$C$261,2)))*('Analitika 2025'!$F$9:$F$261)))</f>
        <v>16450143.980000002</v>
      </c>
      <c r="N13" s="136">
        <f>IF($J$10="Januar","-",IFERROR($M13/$M$37,0))</f>
        <v>2.2647512881958418E-2</v>
      </c>
      <c r="O13" s="12"/>
    </row>
    <row r="14" spans="3:15" ht="7.15" customHeight="1" x14ac:dyDescent="0.25">
      <c r="C14" s="10"/>
      <c r="F14" s="11"/>
      <c r="G14" s="11"/>
      <c r="H14" s="19"/>
      <c r="I14" s="19"/>
      <c r="J14" s="142"/>
      <c r="K14" s="137"/>
      <c r="L14" s="130"/>
      <c r="M14" s="143"/>
      <c r="N14" s="137"/>
      <c r="O14" s="12"/>
    </row>
    <row r="15" spans="3:15" x14ac:dyDescent="0.25">
      <c r="C15" s="10"/>
      <c r="D15" s="23">
        <v>12</v>
      </c>
      <c r="E15" s="23" t="s">
        <v>34</v>
      </c>
      <c r="F15" s="23"/>
      <c r="G15" s="23"/>
      <c r="H15" s="25"/>
      <c r="I15" s="25"/>
      <c r="J15" s="141">
        <f>SUMPRODUCT((D15=VALUE(LEFT('Analitika 2025'!$C$9:$C$261,2)))*('Analitika 2025'!$L$9:$L$261))</f>
        <v>6073313.6299999999</v>
      </c>
      <c r="K15" s="136">
        <f>IFERROR($J15/$J$37,0)</f>
        <v>1.9291078330889225E-2</v>
      </c>
      <c r="L15" s="129"/>
      <c r="M15" s="141">
        <f>IF($J$10="Januar","-",
SUMPRODUCT((D15=VALUE(LEFT('Analitika 2025'!$C$9:$C$261,2)))*('Analitika 2025'!$F$9:$F$261)))</f>
        <v>14910744.180000002</v>
      </c>
      <c r="N15" s="136">
        <f>IF($J$10="Januar","-",IFERROR($M15/$M$37,0))</f>
        <v>2.052816506084687E-2</v>
      </c>
      <c r="O15" s="12"/>
    </row>
    <row r="16" spans="3:15" ht="7.15" customHeight="1" x14ac:dyDescent="0.25">
      <c r="C16" s="10"/>
      <c r="F16" s="11"/>
      <c r="G16" s="11"/>
      <c r="H16" s="19"/>
      <c r="I16" s="19"/>
      <c r="J16" s="142"/>
      <c r="K16" s="137"/>
      <c r="L16" s="130"/>
      <c r="M16" s="143"/>
      <c r="N16" s="137"/>
      <c r="O16" s="12"/>
    </row>
    <row r="17" spans="3:15" x14ac:dyDescent="0.25">
      <c r="C17" s="10"/>
      <c r="D17" s="23">
        <v>13</v>
      </c>
      <c r="E17" s="23" t="s">
        <v>35</v>
      </c>
      <c r="F17" s="23"/>
      <c r="G17" s="23"/>
      <c r="H17" s="25"/>
      <c r="I17" s="25"/>
      <c r="J17" s="141">
        <f>SUMPRODUCT((D17=VALUE(LEFT('Analitika 2025'!$C$9:$C$261,2)))*('Analitika 2025'!$L$9:$L$261))</f>
        <v>15253149.000000004</v>
      </c>
      <c r="K17" s="136">
        <f>IFERROR($J17/$J$37,0)</f>
        <v>4.8449612530832652E-2</v>
      </c>
      <c r="L17" s="129"/>
      <c r="M17" s="141">
        <f>IF($J$10="Januar","-",
SUMPRODUCT((D17=VALUE(LEFT('Analitika 2025'!$C$9:$C$261,2)))*('Analitika 2025'!$F$9:$F$261)))</f>
        <v>40963405.500000007</v>
      </c>
      <c r="N17" s="136">
        <f>IF($J$10="Januar","-",IFERROR($M17/$M$37,0))</f>
        <v>5.6395813609780715E-2</v>
      </c>
      <c r="O17" s="12"/>
    </row>
    <row r="18" spans="3:15" ht="7.15" customHeight="1" x14ac:dyDescent="0.25">
      <c r="C18" s="10"/>
      <c r="F18" s="11"/>
      <c r="G18" s="11"/>
      <c r="H18" s="19"/>
      <c r="I18" s="19"/>
      <c r="J18" s="142"/>
      <c r="K18" s="137"/>
      <c r="L18" s="130"/>
      <c r="M18" s="143"/>
      <c r="N18" s="137"/>
      <c r="O18" s="12"/>
    </row>
    <row r="19" spans="3:15" x14ac:dyDescent="0.25">
      <c r="C19" s="10"/>
      <c r="D19" s="23">
        <v>14</v>
      </c>
      <c r="E19" s="23" t="s">
        <v>36</v>
      </c>
      <c r="F19" s="23"/>
      <c r="G19" s="23"/>
      <c r="H19" s="25"/>
      <c r="I19" s="25"/>
      <c r="J19" s="141">
        <f>SUMPRODUCT((D19=VALUE(LEFT('Analitika 2025'!$C$9:$C$261,2)))*('Analitika 2025'!$L$9:$L$261))</f>
        <v>84696274.949999958</v>
      </c>
      <c r="K19" s="136">
        <f>IFERROR($J19/$J$37,0)</f>
        <v>0.26902652718677073</v>
      </c>
      <c r="L19" s="129"/>
      <c r="M19" s="141">
        <f>IF($J$10="Januar","-",
SUMPRODUCT((D19=VALUE(LEFT('Analitika 2025'!$C$9:$C$261,2)))*('Analitika 2025'!$F$9:$F$261)))</f>
        <v>148173940.38999996</v>
      </c>
      <c r="N19" s="136">
        <f>IF($J$10="Januar","-",IFERROR($M19/$M$37,0))</f>
        <v>0.20399646518796377</v>
      </c>
      <c r="O19" s="12"/>
    </row>
    <row r="20" spans="3:15" ht="7.15" customHeight="1" x14ac:dyDescent="0.25">
      <c r="C20" s="10"/>
      <c r="F20" s="11"/>
      <c r="G20" s="11"/>
      <c r="H20" s="19"/>
      <c r="I20" s="19"/>
      <c r="J20" s="142"/>
      <c r="K20" s="137"/>
      <c r="L20" s="130"/>
      <c r="M20" s="143"/>
      <c r="N20" s="137"/>
      <c r="O20" s="12"/>
    </row>
    <row r="21" spans="3:15" x14ac:dyDescent="0.25">
      <c r="C21" s="10"/>
      <c r="D21" s="23">
        <v>15</v>
      </c>
      <c r="E21" s="23" t="s">
        <v>37</v>
      </c>
      <c r="F21" s="23"/>
      <c r="G21" s="24"/>
      <c r="H21" s="25"/>
      <c r="I21" s="25"/>
      <c r="J21" s="141">
        <f>SUMPRODUCT((D21=VALUE(LEFT('Analitika 2025'!$C$9:$C$261,2)))*('Analitika 2025'!$L$9:$L$261))</f>
        <v>13271779.789999999</v>
      </c>
      <c r="K21" s="136">
        <f>IFERROR($J21/$J$37,0)</f>
        <v>4.2156055016576266E-2</v>
      </c>
      <c r="L21" s="129"/>
      <c r="M21" s="141">
        <f>IF($J$10="Januar","-",
SUMPRODUCT((D21=VALUE(LEFT('Analitika 2025'!$C$9:$C$261,2)))*('Analitika 2025'!$F$9:$F$261)))</f>
        <v>23563554.489999991</v>
      </c>
      <c r="N21" s="136">
        <f>IF($J$10="Januar","-",IFERROR($M21/$M$37,0))</f>
        <v>3.2440804439512499E-2</v>
      </c>
      <c r="O21" s="12"/>
    </row>
    <row r="22" spans="3:15" ht="7.15" customHeight="1" x14ac:dyDescent="0.25">
      <c r="C22" s="10"/>
      <c r="F22" s="11"/>
      <c r="G22" s="11"/>
      <c r="H22" s="19"/>
      <c r="I22" s="19"/>
      <c r="J22" s="142"/>
      <c r="K22" s="137"/>
      <c r="L22" s="130"/>
      <c r="M22" s="143"/>
      <c r="N22" s="137"/>
      <c r="O22" s="12"/>
    </row>
    <row r="23" spans="3:15" x14ac:dyDescent="0.25">
      <c r="C23" s="10"/>
      <c r="D23" s="23">
        <v>16</v>
      </c>
      <c r="E23" s="23" t="s">
        <v>38</v>
      </c>
      <c r="F23" s="23"/>
      <c r="G23" s="23"/>
      <c r="H23" s="25"/>
      <c r="I23" s="25"/>
      <c r="J23" s="141">
        <f>SUMPRODUCT((D23=VALUE(LEFT('Analitika 2025'!$C$9:$C$261,2)))*('Analitika 2025'!$L$9:$L$261))</f>
        <v>1273200.0399999998</v>
      </c>
      <c r="K23" s="136">
        <f>IFERROR($J23/$J$37,0)</f>
        <v>4.0441517100659411E-3</v>
      </c>
      <c r="L23" s="129"/>
      <c r="M23" s="141">
        <f>IF($J$10="Januar","-",
SUMPRODUCT((D23=VALUE(LEFT('Analitika 2025'!$C$9:$C$261,2)))*('Analitika 2025'!$F$9:$F$261)))</f>
        <v>4542476.6100000003</v>
      </c>
      <c r="N23" s="136">
        <f>IF($J$10="Januar","-",IFERROR($M23/$M$37,0))</f>
        <v>6.2537931379838168E-3</v>
      </c>
      <c r="O23" s="12"/>
    </row>
    <row r="24" spans="3:15" ht="7.15" customHeight="1" x14ac:dyDescent="0.25">
      <c r="C24" s="10"/>
      <c r="F24" s="11"/>
      <c r="G24" s="11"/>
      <c r="H24" s="19"/>
      <c r="I24" s="19"/>
      <c r="J24" s="142"/>
      <c r="K24" s="137"/>
      <c r="L24" s="130"/>
      <c r="M24" s="143"/>
      <c r="N24" s="137"/>
      <c r="O24" s="12"/>
    </row>
    <row r="25" spans="3:15" x14ac:dyDescent="0.25">
      <c r="C25" s="10"/>
      <c r="D25" s="23">
        <v>17</v>
      </c>
      <c r="E25" s="23" t="s">
        <v>39</v>
      </c>
      <c r="F25" s="23"/>
      <c r="G25" s="23"/>
      <c r="H25" s="25"/>
      <c r="I25" s="25"/>
      <c r="J25" s="141">
        <f>SUMPRODUCT((D25=VALUE(LEFT('Analitika 2025'!$C$9:$C$261,2)))*('Analitika 2025'!$L$9:$L$261))</f>
        <v>10955047.340000002</v>
      </c>
      <c r="K25" s="136">
        <f>IFERROR($J25/$J$37,0)</f>
        <v>3.4797260479126561E-2</v>
      </c>
      <c r="L25" s="129"/>
      <c r="M25" s="141">
        <f>IF($J$10="Januar","-",
SUMPRODUCT((D25=VALUE(LEFT('Analitika 2025'!$C$9:$C$261,2)))*('Analitika 2025'!$F$9:$F$261)))</f>
        <v>19947864.319999997</v>
      </c>
      <c r="N25" s="136">
        <f>IF($J$10="Januar","-",IFERROR($M25/$M$37,0))</f>
        <v>2.7462951978050622E-2</v>
      </c>
      <c r="O25" s="12"/>
    </row>
    <row r="26" spans="3:15" ht="7.15" customHeight="1" x14ac:dyDescent="0.25">
      <c r="C26" s="10"/>
      <c r="F26" s="11"/>
      <c r="G26" s="11"/>
      <c r="H26" s="19"/>
      <c r="I26" s="19"/>
      <c r="J26" s="142"/>
      <c r="K26" s="137"/>
      <c r="L26" s="130"/>
      <c r="M26" s="143"/>
      <c r="N26" s="137"/>
      <c r="O26" s="12"/>
    </row>
    <row r="27" spans="3:15" x14ac:dyDescent="0.25">
      <c r="C27" s="10"/>
      <c r="D27" s="23">
        <v>18</v>
      </c>
      <c r="E27" s="23" t="s">
        <v>40</v>
      </c>
      <c r="F27" s="23"/>
      <c r="G27" s="23"/>
      <c r="H27" s="25"/>
      <c r="I27" s="25"/>
      <c r="J27" s="141">
        <f>SUMPRODUCT((D27=VALUE(LEFT('Analitika 2025'!$C$9:$C$261,2)))*('Analitika 2025'!$L$9:$L$261))</f>
        <v>4257186.5599999996</v>
      </c>
      <c r="K27" s="136">
        <f>IFERROR($J27/$J$37,0)</f>
        <v>1.3522390642317089E-2</v>
      </c>
      <c r="L27" s="129"/>
      <c r="M27" s="141">
        <f>IF($J$10="Januar","-",
SUMPRODUCT((D27=VALUE(LEFT('Analitika 2025'!$C$9:$C$261,2)))*('Analitika 2025'!$F$9:$F$261)))</f>
        <v>7566836.2799999984</v>
      </c>
      <c r="N27" s="136">
        <f>IF($J$10="Januar","-",IFERROR($M27/$M$37,0))</f>
        <v>1.0417539344052006E-2</v>
      </c>
      <c r="O27" s="12"/>
    </row>
    <row r="28" spans="3:15" ht="7.15" customHeight="1" x14ac:dyDescent="0.25">
      <c r="C28" s="10"/>
      <c r="F28" s="11"/>
      <c r="G28" s="11"/>
      <c r="H28" s="19"/>
      <c r="I28" s="19"/>
      <c r="J28" s="142"/>
      <c r="K28" s="137"/>
      <c r="L28" s="130"/>
      <c r="M28" s="143"/>
      <c r="N28" s="137"/>
      <c r="O28" s="12"/>
    </row>
    <row r="29" spans="3:15" x14ac:dyDescent="0.25">
      <c r="C29" s="10"/>
      <c r="D29" s="23">
        <v>19</v>
      </c>
      <c r="E29" s="23" t="s">
        <v>41</v>
      </c>
      <c r="F29" s="23"/>
      <c r="G29" s="24"/>
      <c r="H29" s="25"/>
      <c r="I29" s="25"/>
      <c r="J29" s="141">
        <f>SUMPRODUCT((D29=VALUE(LEFT('Analitika 2025'!$C$9:$C$261,2)))*('Analitika 2025'!$L$9:$L$261))</f>
        <v>33824767.160000004</v>
      </c>
      <c r="K29" s="136">
        <f>IFERROR($J29/$J$37,0)</f>
        <v>0.10743990390755591</v>
      </c>
      <c r="L29" s="129"/>
      <c r="M29" s="141">
        <f>IF($J$10="Januar","-",
SUMPRODUCT((D29=VALUE(LEFT('Analitika 2025'!$C$9:$C$261,2)))*('Analitika 2025'!$F$9:$F$261)))</f>
        <v>84010269.949999988</v>
      </c>
      <c r="N29" s="136">
        <f>IF($J$10="Januar","-",IFERROR($M29/$M$37,0))</f>
        <v>0.11566000110531728</v>
      </c>
      <c r="O29" s="12"/>
    </row>
    <row r="30" spans="3:15" ht="7.15" customHeight="1" x14ac:dyDescent="0.25">
      <c r="C30" s="10"/>
      <c r="F30" s="11"/>
      <c r="G30" s="11"/>
      <c r="H30" s="19"/>
      <c r="I30" s="19"/>
      <c r="J30" s="142"/>
      <c r="K30" s="137"/>
      <c r="L30" s="130"/>
      <c r="M30" s="143"/>
      <c r="N30" s="137"/>
      <c r="O30" s="12"/>
    </row>
    <row r="31" spans="3:15" x14ac:dyDescent="0.25">
      <c r="C31" s="10"/>
      <c r="D31" s="23">
        <v>20</v>
      </c>
      <c r="E31" s="23" t="s">
        <v>42</v>
      </c>
      <c r="F31" s="23"/>
      <c r="G31" s="23"/>
      <c r="H31" s="25"/>
      <c r="I31" s="25"/>
      <c r="J31" s="141">
        <f>SUMPRODUCT((D31=VALUE(LEFT('Analitika 2025'!$C$9:$C$261,2)))*('Analitika 2025'!$L$9:$L$261))</f>
        <v>1612770.5600000005</v>
      </c>
      <c r="K31" s="136">
        <f>IFERROR($J31/$J$37,0)</f>
        <v>5.1227526023074968E-3</v>
      </c>
      <c r="L31" s="129"/>
      <c r="M31" s="141">
        <f>IF($J$10="Januar","-",
SUMPRODUCT((D31=VALUE(LEFT('Analitika 2025'!$C$9:$C$261,2)))*('Analitika 2025'!$F$9:$F$261)))</f>
        <v>4044230.3400000012</v>
      </c>
      <c r="N31" s="136">
        <f>IF($J$10="Januar","-",IFERROR($M31/$M$37,0))</f>
        <v>5.5678393352735309E-3</v>
      </c>
      <c r="O31" s="12"/>
    </row>
    <row r="32" spans="3:15" ht="7.15" customHeight="1" x14ac:dyDescent="0.25">
      <c r="C32" s="10"/>
      <c r="F32" s="11"/>
      <c r="G32" s="11"/>
      <c r="H32" s="19"/>
      <c r="I32" s="19"/>
      <c r="J32" s="142"/>
      <c r="K32" s="137"/>
      <c r="L32" s="130"/>
      <c r="M32" s="143"/>
      <c r="N32" s="137"/>
      <c r="O32" s="12"/>
    </row>
    <row r="33" spans="3:15" x14ac:dyDescent="0.25">
      <c r="C33" s="10"/>
      <c r="D33" s="23">
        <v>21</v>
      </c>
      <c r="E33" s="23" t="s">
        <v>43</v>
      </c>
      <c r="F33" s="23"/>
      <c r="G33" s="23"/>
      <c r="H33" s="25"/>
      <c r="I33" s="25"/>
      <c r="J33" s="141">
        <f>SUMPRODUCT((D33=VALUE(LEFT('Analitika 2025'!$C$9:$C$261,2)))*('Analitika 2025'!$L$9:$L$261))</f>
        <v>47394060.600000001</v>
      </c>
      <c r="K33" s="136">
        <f>IFERROR($J33/$J$37,0)</f>
        <v>0.15054097172543202</v>
      </c>
      <c r="L33" s="129"/>
      <c r="M33" s="141">
        <f>IF($J$10="Januar","-",
SUMPRODUCT((D33=VALUE(LEFT('Analitika 2025'!$C$9:$C$261,2)))*('Analitika 2025'!$F$9:$F$261)))</f>
        <v>99472242.310000002</v>
      </c>
      <c r="N33" s="136">
        <f>IF($J$10="Januar","-",IFERROR($M33/$M$37,0))</f>
        <v>0.13694706209574548</v>
      </c>
      <c r="O33" s="12"/>
    </row>
    <row r="34" spans="3:15" ht="7.15" customHeight="1" x14ac:dyDescent="0.25">
      <c r="C34" s="10"/>
      <c r="F34" s="11"/>
      <c r="G34" s="11"/>
      <c r="H34" s="19"/>
      <c r="I34" s="19"/>
      <c r="J34" s="142"/>
      <c r="K34" s="137"/>
      <c r="L34" s="130"/>
      <c r="M34" s="143"/>
      <c r="N34" s="137"/>
      <c r="O34" s="12"/>
    </row>
    <row r="35" spans="3:15" x14ac:dyDescent="0.25">
      <c r="C35" s="10"/>
      <c r="D35" s="23">
        <v>22</v>
      </c>
      <c r="E35" s="23" t="s">
        <v>44</v>
      </c>
      <c r="F35" s="23"/>
      <c r="G35" s="23"/>
      <c r="H35" s="25"/>
      <c r="I35" s="25"/>
      <c r="J35" s="141">
        <f>SUMPRODUCT((D35=VALUE(LEFT('Analitika 2025'!$C$9:$C$261,2)))*('Analitika 2025'!$L$9:$L$261))</f>
        <v>89269047.079999968</v>
      </c>
      <c r="K35" s="136">
        <f>IFERROR($J35/$J$37,0)</f>
        <v>0.28355133369657998</v>
      </c>
      <c r="L35" s="129"/>
      <c r="M35" s="141">
        <f>IF($J$10="Januar","-",
SUMPRODUCT((D35=VALUE(LEFT('Analitika 2025'!$C$9:$C$261,2)))*('Analitika 2025'!$F$9:$F$261)))</f>
        <v>262709722.62999994</v>
      </c>
      <c r="N35" s="136">
        <f>IF($J$10="Januar","-",IFERROR($M35/$M$37,0))</f>
        <v>0.36168205182351509</v>
      </c>
      <c r="O35" s="12"/>
    </row>
    <row r="36" spans="3:15" ht="15.75" thickBot="1" x14ac:dyDescent="0.3">
      <c r="C36" s="10"/>
      <c r="D36" s="11"/>
      <c r="E36" s="11"/>
      <c r="F36" s="11"/>
      <c r="G36" s="14"/>
      <c r="H36" s="19"/>
      <c r="I36" s="19"/>
      <c r="J36" s="143"/>
      <c r="K36" s="137"/>
      <c r="L36" s="130"/>
      <c r="M36" s="143"/>
      <c r="N36" s="137"/>
      <c r="O36" s="12"/>
    </row>
    <row r="37" spans="3:15" ht="15.75" thickBot="1" x14ac:dyDescent="0.3">
      <c r="C37" s="10"/>
      <c r="D37" s="131"/>
      <c r="E37" s="132" t="s">
        <v>26</v>
      </c>
      <c r="F37" s="132"/>
      <c r="G37" s="133"/>
      <c r="H37" s="134"/>
      <c r="I37" s="134"/>
      <c r="J37" s="144">
        <f>SUM(J13:J35)</f>
        <v>314824994.52999991</v>
      </c>
      <c r="K37" s="138">
        <f>IFERROR($J37/$J$37,0)</f>
        <v>1</v>
      </c>
      <c r="L37" s="135"/>
      <c r="M37" s="144">
        <f>SUM(M13:M35)</f>
        <v>726355430.97999978</v>
      </c>
      <c r="N37" s="139">
        <f>IFERROR($M37/$M$37,0)</f>
        <v>1</v>
      </c>
      <c r="O37" s="12"/>
    </row>
    <row r="38" spans="3:15" x14ac:dyDescent="0.25">
      <c r="C38" s="10"/>
      <c r="F38" s="11"/>
      <c r="G38" s="14"/>
      <c r="H38" s="19"/>
      <c r="I38" s="19"/>
      <c r="J38" s="19"/>
      <c r="K38" s="19"/>
      <c r="L38" s="19"/>
      <c r="M38" s="19"/>
      <c r="N38" s="19"/>
      <c r="O38" s="12"/>
    </row>
    <row r="39" spans="3:15" ht="15.75" thickBot="1" x14ac:dyDescent="0.3"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7"/>
    </row>
    <row r="42" spans="3:15" x14ac:dyDescent="0.25">
      <c r="H42" s="18"/>
    </row>
  </sheetData>
  <sheetProtection algorithmName="SHA-512" hashValue="wVMKqM312+gqLrF996HWO4MeSJvNNQ4x08hPDk/l3Hu6G8clcxKVF3sERdvUt/SqsgiMX2mE6eBrJ9vvWX1adA==" saltValue="dI+5K1XRGhd8840VHr9pKg==" spinCount="100000" sheet="1" objects="1" scenarios="1"/>
  <mergeCells count="2">
    <mergeCell ref="M10:N10"/>
    <mergeCell ref="J10:K10"/>
  </mergeCells>
  <pageMargins left="0.25" right="0.25" top="0.25" bottom="0.25" header="0.3" footer="0.3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265"/>
  <sheetViews>
    <sheetView showGridLines="0" zoomScale="85" zoomScaleNormal="85" zoomScaleSheetLayoutView="85" workbookViewId="0">
      <selection activeCell="D1" sqref="D1"/>
    </sheetView>
  </sheetViews>
  <sheetFormatPr defaultColWidth="8.85546875" defaultRowHeight="15" x14ac:dyDescent="0.2"/>
  <cols>
    <col min="1" max="1" width="8.85546875" style="32"/>
    <col min="2" max="2" width="3.5703125" style="26" customWidth="1"/>
    <col min="3" max="3" width="10.5703125" style="95" bestFit="1" customWidth="1"/>
    <col min="4" max="4" width="57.140625" style="96" bestFit="1" customWidth="1"/>
    <col min="5" max="6" width="10.85546875" style="97" customWidth="1"/>
    <col min="7" max="7" width="9.42578125" style="98" customWidth="1"/>
    <col min="8" max="8" width="8.85546875" style="98" customWidth="1"/>
    <col min="9" max="9" width="10.85546875" style="97" customWidth="1"/>
    <col min="10" max="10" width="10.5703125" style="98" customWidth="1"/>
    <col min="11" max="11" width="10.85546875" style="99" customWidth="1"/>
    <col min="12" max="13" width="12" style="97" customWidth="1"/>
    <col min="14" max="14" width="8.85546875" style="98" customWidth="1"/>
    <col min="15" max="15" width="10.85546875" style="97" customWidth="1"/>
    <col min="16" max="16" width="10" style="98" customWidth="1"/>
    <col min="17" max="17" width="3.85546875" style="26" customWidth="1"/>
    <col min="18" max="16384" width="8.85546875" style="32"/>
  </cols>
  <sheetData>
    <row r="2" spans="2:17" ht="15.75" thickBot="1" x14ac:dyDescent="0.25">
      <c r="C2" s="27"/>
      <c r="D2" s="28"/>
      <c r="E2" s="29"/>
      <c r="F2" s="29"/>
      <c r="G2" s="30"/>
      <c r="H2" s="30"/>
      <c r="I2" s="29"/>
      <c r="J2" s="30"/>
      <c r="K2" s="31"/>
      <c r="L2" s="29"/>
      <c r="M2" s="29"/>
      <c r="N2" s="30"/>
      <c r="O2" s="29"/>
      <c r="P2" s="30"/>
    </row>
    <row r="3" spans="2:17" ht="22.5" thickTop="1" thickBot="1" x14ac:dyDescent="0.25">
      <c r="B3" s="33"/>
      <c r="C3" s="34"/>
      <c r="D3" s="35"/>
      <c r="E3" s="36"/>
      <c r="F3" s="36"/>
      <c r="G3" s="37"/>
      <c r="H3" s="37"/>
      <c r="I3" s="36"/>
      <c r="J3" s="37"/>
      <c r="K3" s="38"/>
      <c r="L3" s="36"/>
      <c r="M3" s="36"/>
      <c r="N3" s="37"/>
      <c r="O3" s="36"/>
      <c r="P3" s="37"/>
      <c r="Q3" s="39"/>
    </row>
    <row r="4" spans="2:17" s="49" customFormat="1" ht="15.75" thickTop="1" x14ac:dyDescent="0.25">
      <c r="B4" s="40"/>
      <c r="C4" s="41" t="s">
        <v>558</v>
      </c>
      <c r="D4" s="156">
        <v>7965400000</v>
      </c>
      <c r="E4" s="42" t="s">
        <v>9</v>
      </c>
      <c r="F4" s="43" t="str">
        <f>Master!D6</f>
        <v>Januar - Mart</v>
      </c>
      <c r="G4" s="43"/>
      <c r="H4" s="43"/>
      <c r="I4" s="43"/>
      <c r="J4" s="43"/>
      <c r="K4" s="44" t="s">
        <v>10</v>
      </c>
      <c r="L4" s="45" t="str">
        <f>Master!D4</f>
        <v>Mart</v>
      </c>
      <c r="M4" s="46"/>
      <c r="N4" s="46"/>
      <c r="O4" s="46"/>
      <c r="P4" s="47"/>
      <c r="Q4" s="48"/>
    </row>
    <row r="5" spans="2:17" ht="13.9" customHeight="1" x14ac:dyDescent="0.2">
      <c r="B5" s="50"/>
      <c r="C5" s="51"/>
      <c r="D5" s="52"/>
      <c r="E5" s="53" t="s">
        <v>11</v>
      </c>
      <c r="F5" s="163" t="s">
        <v>12</v>
      </c>
      <c r="G5" s="164"/>
      <c r="H5" s="164"/>
      <c r="I5" s="159" t="s">
        <v>28</v>
      </c>
      <c r="J5" s="160"/>
      <c r="K5" s="53" t="s">
        <v>11</v>
      </c>
      <c r="L5" s="163" t="s">
        <v>12</v>
      </c>
      <c r="M5" s="164"/>
      <c r="N5" s="164"/>
      <c r="O5" s="159" t="s">
        <v>28</v>
      </c>
      <c r="P5" s="160"/>
      <c r="Q5" s="54"/>
    </row>
    <row r="6" spans="2:17" s="65" customFormat="1" ht="12.75" thickBot="1" x14ac:dyDescent="0.25">
      <c r="B6" s="55"/>
      <c r="C6" s="56"/>
      <c r="D6" s="57"/>
      <c r="E6" s="58" t="s">
        <v>3</v>
      </c>
      <c r="F6" s="59" t="s">
        <v>3</v>
      </c>
      <c r="G6" s="60" t="s">
        <v>13</v>
      </c>
      <c r="H6" s="61" t="s">
        <v>14</v>
      </c>
      <c r="I6" s="62" t="s">
        <v>3</v>
      </c>
      <c r="J6" s="63" t="s">
        <v>13</v>
      </c>
      <c r="K6" s="58" t="s">
        <v>3</v>
      </c>
      <c r="L6" s="59" t="s">
        <v>3</v>
      </c>
      <c r="M6" s="60" t="s">
        <v>13</v>
      </c>
      <c r="N6" s="61" t="s">
        <v>14</v>
      </c>
      <c r="O6" s="62" t="s">
        <v>3</v>
      </c>
      <c r="P6" s="63" t="s">
        <v>13</v>
      </c>
      <c r="Q6" s="64"/>
    </row>
    <row r="7" spans="2:17" ht="16.5" thickTop="1" thickBot="1" x14ac:dyDescent="0.3">
      <c r="B7" s="66"/>
      <c r="C7" s="67" t="s">
        <v>488</v>
      </c>
      <c r="D7" s="146" t="s">
        <v>487</v>
      </c>
      <c r="E7" s="68"/>
      <c r="F7" s="68"/>
      <c r="G7" s="69"/>
      <c r="H7" s="69"/>
      <c r="I7" s="68"/>
      <c r="J7" s="69"/>
      <c r="K7" s="70"/>
      <c r="L7" s="68"/>
      <c r="M7" s="68"/>
      <c r="N7" s="69"/>
      <c r="O7" s="68"/>
      <c r="P7" s="69"/>
      <c r="Q7" s="71"/>
    </row>
    <row r="8" spans="2:17" s="79" customFormat="1" ht="15" customHeight="1" thickBot="1" x14ac:dyDescent="0.25">
      <c r="B8" s="72"/>
      <c r="C8" s="161" t="s">
        <v>31</v>
      </c>
      <c r="D8" s="162"/>
      <c r="E8" s="73">
        <f>SUM(E9:E261)</f>
        <v>801095368.48000002</v>
      </c>
      <c r="F8" s="74">
        <f>SUM(F9:F261)</f>
        <v>726355430.97999978</v>
      </c>
      <c r="G8" s="75">
        <f t="shared" ref="G8" si="0">IFERROR(F8/E8,0)</f>
        <v>0.90670282161060056</v>
      </c>
      <c r="H8" s="76">
        <f>F8/$D$4</f>
        <v>9.1188820521254405E-2</v>
      </c>
      <c r="I8" s="74">
        <f>SUM(I9:I261)</f>
        <v>-74739937.500000089</v>
      </c>
      <c r="J8" s="77">
        <f t="shared" ref="J8:J9" si="1">IFERROR(I8/E8,0)</f>
        <v>-9.3297178389399257E-2</v>
      </c>
      <c r="K8" s="73">
        <f>SUM(K9:K261)</f>
        <v>309561998.61000013</v>
      </c>
      <c r="L8" s="74">
        <f>SUM(L9:L261)</f>
        <v>314824994.53000003</v>
      </c>
      <c r="M8" s="149">
        <f>IFERROR(L8/K8,0)</f>
        <v>1.0170014276417385</v>
      </c>
      <c r="N8" s="149">
        <f>L8/$D$4</f>
        <v>3.9524065901273012E-2</v>
      </c>
      <c r="O8" s="74">
        <f>SUM(O9:O261)</f>
        <v>5262995.9199999906</v>
      </c>
      <c r="P8" s="77">
        <f t="shared" ref="P8:P9" si="2">IFERROR(O8/K8,0)</f>
        <v>1.7001427641738884E-2</v>
      </c>
      <c r="Q8" s="78"/>
    </row>
    <row r="9" spans="2:17" s="79" customFormat="1" ht="12.75" x14ac:dyDescent="0.2">
      <c r="B9" s="72"/>
      <c r="C9" s="80" t="s">
        <v>45</v>
      </c>
      <c r="D9" s="81" t="s">
        <v>265</v>
      </c>
      <c r="E9" s="82">
        <f>IFERROR(VLOOKUP($C9,'2025'!$C$273:$U$528,19,FALSE),0)</f>
        <v>122804.14000000001</v>
      </c>
      <c r="F9" s="83">
        <f>IFERROR(VLOOKUP($C9,'2025'!$C$8:$U$263,19,FALSE),0)</f>
        <v>83577.84</v>
      </c>
      <c r="G9" s="84">
        <f t="shared" ref="G9" si="3">IFERROR(F9/E9,0)</f>
        <v>0.68057835835176228</v>
      </c>
      <c r="H9" s="85">
        <f t="shared" ref="H9" si="4">F9/$D$4</f>
        <v>1.0492610540588042E-5</v>
      </c>
      <c r="I9" s="86">
        <f t="shared" ref="I9" si="5">F9-E9</f>
        <v>-39226.300000000017</v>
      </c>
      <c r="J9" s="87">
        <f t="shared" si="1"/>
        <v>-0.31942164164823772</v>
      </c>
      <c r="K9" s="150">
        <f>VLOOKUP($C9,'2025'!$C$273:$U$528,VLOOKUP($L$4,Master!$D$9:$G$20,4,FALSE),FALSE)</f>
        <v>48890.950000000004</v>
      </c>
      <c r="L9" s="151">
        <f>VLOOKUP($C9,'2025'!$C$8:$U$263,VLOOKUP($L$4,Master!$D$9:$G$20,4,FALSE),FALSE)</f>
        <v>37887.699999999997</v>
      </c>
      <c r="M9" s="152">
        <f>IFERROR(L9/K9,0)</f>
        <v>0.77494301092533469</v>
      </c>
      <c r="N9" s="152">
        <f>L9/$D$4</f>
        <v>4.7565345117633762E-6</v>
      </c>
      <c r="O9" s="151">
        <f>L9-K9</f>
        <v>-11003.250000000007</v>
      </c>
      <c r="P9" s="153">
        <f t="shared" si="2"/>
        <v>-0.22505698907466529</v>
      </c>
      <c r="Q9" s="78"/>
    </row>
    <row r="10" spans="2:17" s="79" customFormat="1" ht="25.5" x14ac:dyDescent="0.2">
      <c r="B10" s="72"/>
      <c r="C10" s="80" t="s">
        <v>46</v>
      </c>
      <c r="D10" s="81" t="s">
        <v>266</v>
      </c>
      <c r="E10" s="82">
        <f>IFERROR(VLOOKUP($C10,'2025'!$C$273:$U$528,19,FALSE),0)</f>
        <v>10890.37</v>
      </c>
      <c r="F10" s="83">
        <f>IFERROR(VLOOKUP($C10,'2025'!$C$8:$U$263,19,FALSE),0)</f>
        <v>8640</v>
      </c>
      <c r="G10" s="84">
        <f t="shared" ref="G10:G73" si="6">IFERROR(F10/E10,0)</f>
        <v>0.79336147440353255</v>
      </c>
      <c r="H10" s="85">
        <f t="shared" ref="H10:H73" si="7">F10/$D$4</f>
        <v>1.0846912898285084E-6</v>
      </c>
      <c r="I10" s="86">
        <f t="shared" ref="I10:I73" si="8">F10-E10</f>
        <v>-2250.3700000000008</v>
      </c>
      <c r="J10" s="87">
        <f t="shared" ref="J10:J73" si="9">IFERROR(I10/E10,0)</f>
        <v>-0.20663852559646739</v>
      </c>
      <c r="K10" s="82">
        <f>VLOOKUP($C10,'2025'!$C$273:$U$528,VLOOKUP($L$4,Master!$D$9:$G$20,4,FALSE),FALSE)</f>
        <v>3688.6699999999996</v>
      </c>
      <c r="L10" s="83">
        <f>VLOOKUP($C10,'2025'!$C$8:$U$263,VLOOKUP($L$4,Master!$D$9:$G$20,4,FALSE),FALSE)</f>
        <v>2880</v>
      </c>
      <c r="M10" s="154">
        <f t="shared" ref="M10:M73" si="10">IFERROR(L10/K10,0)</f>
        <v>0.78076922034229146</v>
      </c>
      <c r="N10" s="154">
        <f t="shared" ref="N10:N73" si="11">L10/$D$4</f>
        <v>3.6156376327616944E-7</v>
      </c>
      <c r="O10" s="83">
        <f t="shared" ref="O10:O73" si="12">L10-K10</f>
        <v>-808.66999999999962</v>
      </c>
      <c r="P10" s="87">
        <f t="shared" ref="P10:P73" si="13">IFERROR(O10/K10,0)</f>
        <v>-0.21923077965770851</v>
      </c>
      <c r="Q10" s="78"/>
    </row>
    <row r="11" spans="2:17" s="79" customFormat="1" ht="12.75" x14ac:dyDescent="0.2">
      <c r="B11" s="72"/>
      <c r="C11" s="80" t="s">
        <v>47</v>
      </c>
      <c r="D11" s="81" t="s">
        <v>267</v>
      </c>
      <c r="E11" s="82">
        <f>IFERROR(VLOOKUP($C11,'2025'!$C$273:$U$528,19,FALSE),0)</f>
        <v>443170.51</v>
      </c>
      <c r="F11" s="83">
        <f>IFERROR(VLOOKUP($C11,'2025'!$C$8:$U$263,19,FALSE),0)</f>
        <v>353304.31</v>
      </c>
      <c r="G11" s="84">
        <f t="shared" si="6"/>
        <v>0.79721981049686719</v>
      </c>
      <c r="H11" s="85">
        <f t="shared" si="7"/>
        <v>4.4354873578225826E-5</v>
      </c>
      <c r="I11" s="86">
        <f t="shared" si="8"/>
        <v>-89866.200000000012</v>
      </c>
      <c r="J11" s="87">
        <f t="shared" si="9"/>
        <v>-0.20278018950313281</v>
      </c>
      <c r="K11" s="82">
        <f>VLOOKUP($C11,'2025'!$C$273:$U$528,VLOOKUP($L$4,Master!$D$9:$G$20,4,FALSE),FALSE)</f>
        <v>189483.59999999992</v>
      </c>
      <c r="L11" s="83">
        <f>VLOOKUP($C11,'2025'!$C$8:$U$263,VLOOKUP($L$4,Master!$D$9:$G$20,4,FALSE),FALSE)</f>
        <v>124736.29000000004</v>
      </c>
      <c r="M11" s="154">
        <f t="shared" si="10"/>
        <v>0.65829596862208706</v>
      </c>
      <c r="N11" s="154">
        <f t="shared" si="11"/>
        <v>1.565976473246793E-5</v>
      </c>
      <c r="O11" s="83">
        <f t="shared" si="12"/>
        <v>-64747.309999999881</v>
      </c>
      <c r="P11" s="87">
        <f t="shared" si="13"/>
        <v>-0.34170403137791294</v>
      </c>
      <c r="Q11" s="78"/>
    </row>
    <row r="12" spans="2:17" s="79" customFormat="1" ht="12.75" x14ac:dyDescent="0.2">
      <c r="B12" s="72"/>
      <c r="C12" s="80" t="s">
        <v>48</v>
      </c>
      <c r="D12" s="81" t="s">
        <v>268</v>
      </c>
      <c r="E12" s="82">
        <f>IFERROR(VLOOKUP($C12,'2025'!$C$273:$U$528,19,FALSE),0)</f>
        <v>109239.30000000005</v>
      </c>
      <c r="F12" s="83">
        <f>IFERROR(VLOOKUP($C12,'2025'!$C$8:$U$263,19,FALSE),0)</f>
        <v>72278.33</v>
      </c>
      <c r="G12" s="84">
        <f t="shared" si="6"/>
        <v>0.66165134708845597</v>
      </c>
      <c r="H12" s="85">
        <f t="shared" si="7"/>
        <v>9.0740364576794639E-6</v>
      </c>
      <c r="I12" s="86">
        <f t="shared" si="8"/>
        <v>-36960.970000000045</v>
      </c>
      <c r="J12" s="87">
        <f t="shared" si="9"/>
        <v>-0.33834865291154398</v>
      </c>
      <c r="K12" s="82">
        <f>VLOOKUP($C12,'2025'!$C$273:$U$528,VLOOKUP($L$4,Master!$D$9:$G$20,4,FALSE),FALSE)</f>
        <v>44454.590000000018</v>
      </c>
      <c r="L12" s="83">
        <f>VLOOKUP($C12,'2025'!$C$8:$U$263,VLOOKUP($L$4,Master!$D$9:$G$20,4,FALSE),FALSE)</f>
        <v>36639.869999999995</v>
      </c>
      <c r="M12" s="154">
        <f t="shared" si="10"/>
        <v>0.82420892870679896</v>
      </c>
      <c r="N12" s="154">
        <f t="shared" si="11"/>
        <v>4.59987822331584E-6</v>
      </c>
      <c r="O12" s="83">
        <f t="shared" si="12"/>
        <v>-7814.720000000023</v>
      </c>
      <c r="P12" s="87">
        <f t="shared" si="13"/>
        <v>-0.17579107129320098</v>
      </c>
      <c r="Q12" s="78"/>
    </row>
    <row r="13" spans="2:17" s="79" customFormat="1" ht="12.75" x14ac:dyDescent="0.2">
      <c r="B13" s="72"/>
      <c r="C13" s="80" t="s">
        <v>49</v>
      </c>
      <c r="D13" s="81" t="s">
        <v>269</v>
      </c>
      <c r="E13" s="82">
        <f>IFERROR(VLOOKUP($C13,'2025'!$C$273:$U$528,19,FALSE),0)</f>
        <v>451057.21999999986</v>
      </c>
      <c r="F13" s="83">
        <f>IFERROR(VLOOKUP($C13,'2025'!$C$8:$U$263,19,FALSE),0)</f>
        <v>368978.72</v>
      </c>
      <c r="G13" s="84">
        <f t="shared" si="6"/>
        <v>0.81803084761618516</v>
      </c>
      <c r="H13" s="85">
        <f t="shared" si="7"/>
        <v>4.632268561528611E-5</v>
      </c>
      <c r="I13" s="86">
        <f t="shared" si="8"/>
        <v>-82078.499999999884</v>
      </c>
      <c r="J13" s="87">
        <f t="shared" si="9"/>
        <v>-0.18196915238381486</v>
      </c>
      <c r="K13" s="82">
        <f>VLOOKUP($C13,'2025'!$C$273:$U$528,VLOOKUP($L$4,Master!$D$9:$G$20,4,FALSE),FALSE)</f>
        <v>205480.17999999991</v>
      </c>
      <c r="L13" s="83">
        <f>VLOOKUP($C13,'2025'!$C$8:$U$263,VLOOKUP($L$4,Master!$D$9:$G$20,4,FALSE),FALSE)</f>
        <v>148449.06999999995</v>
      </c>
      <c r="M13" s="154">
        <f t="shared" si="10"/>
        <v>0.7224495812686168</v>
      </c>
      <c r="N13" s="154">
        <f t="shared" si="11"/>
        <v>1.8636737640294267E-5</v>
      </c>
      <c r="O13" s="83">
        <f t="shared" si="12"/>
        <v>-57031.109999999957</v>
      </c>
      <c r="P13" s="87">
        <f t="shared" si="13"/>
        <v>-0.27755041873138314</v>
      </c>
      <c r="Q13" s="78"/>
    </row>
    <row r="14" spans="2:17" s="79" customFormat="1" ht="25.5" x14ac:dyDescent="0.2">
      <c r="B14" s="72"/>
      <c r="C14" s="80" t="s">
        <v>50</v>
      </c>
      <c r="D14" s="81" t="s">
        <v>270</v>
      </c>
      <c r="E14" s="82">
        <f>IFERROR(VLOOKUP($C14,'2025'!$C$273:$U$528,19,FALSE),0)</f>
        <v>249907.24000000005</v>
      </c>
      <c r="F14" s="83">
        <f>IFERROR(VLOOKUP($C14,'2025'!$C$8:$U$263,19,FALSE),0)</f>
        <v>168539.68</v>
      </c>
      <c r="G14" s="84">
        <f t="shared" si="6"/>
        <v>0.67440895269780887</v>
      </c>
      <c r="H14" s="85">
        <f t="shared" si="7"/>
        <v>2.1158972556306024E-5</v>
      </c>
      <c r="I14" s="86">
        <f t="shared" si="8"/>
        <v>-81367.560000000056</v>
      </c>
      <c r="J14" s="87">
        <f t="shared" si="9"/>
        <v>-0.32559104730219118</v>
      </c>
      <c r="K14" s="82">
        <f>VLOOKUP($C14,'2025'!$C$273:$U$528,VLOOKUP($L$4,Master!$D$9:$G$20,4,FALSE),FALSE)</f>
        <v>138829.03</v>
      </c>
      <c r="L14" s="83">
        <f>VLOOKUP($C14,'2025'!$C$8:$U$263,VLOOKUP($L$4,Master!$D$9:$G$20,4,FALSE),FALSE)</f>
        <v>87331.569999999978</v>
      </c>
      <c r="M14" s="154">
        <f t="shared" si="10"/>
        <v>0.62905841811327201</v>
      </c>
      <c r="N14" s="154">
        <f t="shared" si="11"/>
        <v>1.0963864965977852E-5</v>
      </c>
      <c r="O14" s="83">
        <f t="shared" si="12"/>
        <v>-51497.460000000021</v>
      </c>
      <c r="P14" s="87">
        <f t="shared" si="13"/>
        <v>-0.37094158188672804</v>
      </c>
      <c r="Q14" s="78"/>
    </row>
    <row r="15" spans="2:17" s="79" customFormat="1" ht="12.75" x14ac:dyDescent="0.2">
      <c r="B15" s="72"/>
      <c r="C15" s="80" t="s">
        <v>51</v>
      </c>
      <c r="D15" s="81" t="s">
        <v>271</v>
      </c>
      <c r="E15" s="82">
        <f>IFERROR(VLOOKUP($C15,'2025'!$C$273:$U$528,19,FALSE),0)</f>
        <v>233229.56</v>
      </c>
      <c r="F15" s="83">
        <f>IFERROR(VLOOKUP($C15,'2025'!$C$8:$U$263,19,FALSE),0)</f>
        <v>149107.00999999998</v>
      </c>
      <c r="G15" s="84">
        <f t="shared" si="6"/>
        <v>0.63931437335816255</v>
      </c>
      <c r="H15" s="85">
        <f t="shared" si="7"/>
        <v>1.8719337384186606E-5</v>
      </c>
      <c r="I15" s="86">
        <f t="shared" si="8"/>
        <v>-84122.550000000017</v>
      </c>
      <c r="J15" s="87">
        <f t="shared" si="9"/>
        <v>-0.3606856266418374</v>
      </c>
      <c r="K15" s="82">
        <f>VLOOKUP($C15,'2025'!$C$273:$U$528,VLOOKUP($L$4,Master!$D$9:$G$20,4,FALSE),FALSE)</f>
        <v>109787.03</v>
      </c>
      <c r="L15" s="83">
        <f>VLOOKUP($C15,'2025'!$C$8:$U$263,VLOOKUP($L$4,Master!$D$9:$G$20,4,FALSE),FALSE)</f>
        <v>53953.819999999992</v>
      </c>
      <c r="M15" s="154">
        <f t="shared" si="10"/>
        <v>0.49144074668929466</v>
      </c>
      <c r="N15" s="154">
        <f t="shared" si="11"/>
        <v>6.7735229869184215E-6</v>
      </c>
      <c r="O15" s="83">
        <f t="shared" si="12"/>
        <v>-55833.210000000006</v>
      </c>
      <c r="P15" s="87">
        <f t="shared" si="13"/>
        <v>-0.50855925331070539</v>
      </c>
      <c r="Q15" s="78"/>
    </row>
    <row r="16" spans="2:17" s="79" customFormat="1" ht="12.75" x14ac:dyDescent="0.2">
      <c r="B16" s="72"/>
      <c r="C16" s="80" t="s">
        <v>52</v>
      </c>
      <c r="D16" s="81" t="s">
        <v>272</v>
      </c>
      <c r="E16" s="82">
        <f>IFERROR(VLOOKUP($C16,'2025'!$C$273:$U$528,19,FALSE),0)</f>
        <v>42360.37</v>
      </c>
      <c r="F16" s="83">
        <f>IFERROR(VLOOKUP($C16,'2025'!$C$8:$U$263,19,FALSE),0)</f>
        <v>15000</v>
      </c>
      <c r="G16" s="84">
        <f t="shared" si="6"/>
        <v>0.35410455574396538</v>
      </c>
      <c r="H16" s="85">
        <f t="shared" si="7"/>
        <v>1.8831446003967157E-6</v>
      </c>
      <c r="I16" s="86">
        <f t="shared" si="8"/>
        <v>-27360.370000000003</v>
      </c>
      <c r="J16" s="87">
        <f t="shared" si="9"/>
        <v>-0.64589544425603462</v>
      </c>
      <c r="K16" s="82">
        <f>VLOOKUP($C16,'2025'!$C$273:$U$528,VLOOKUP($L$4,Master!$D$9:$G$20,4,FALSE),FALSE)</f>
        <v>22487.97</v>
      </c>
      <c r="L16" s="83">
        <f>VLOOKUP($C16,'2025'!$C$8:$U$263,VLOOKUP($L$4,Master!$D$9:$G$20,4,FALSE),FALSE)</f>
        <v>15000</v>
      </c>
      <c r="M16" s="154">
        <f t="shared" si="10"/>
        <v>0.66702330179202474</v>
      </c>
      <c r="N16" s="154">
        <f t="shared" si="11"/>
        <v>1.8831446003967157E-6</v>
      </c>
      <c r="O16" s="83">
        <f t="shared" si="12"/>
        <v>-7487.9700000000012</v>
      </c>
      <c r="P16" s="87">
        <f t="shared" si="13"/>
        <v>-0.33297669820797521</v>
      </c>
      <c r="Q16" s="78"/>
    </row>
    <row r="17" spans="2:17" s="79" customFormat="1" ht="12.75" x14ac:dyDescent="0.2">
      <c r="B17" s="72"/>
      <c r="C17" s="80" t="s">
        <v>53</v>
      </c>
      <c r="D17" s="81" t="s">
        <v>273</v>
      </c>
      <c r="E17" s="82">
        <f>IFERROR(VLOOKUP($C17,'2025'!$C$273:$U$528,19,FALSE),0)</f>
        <v>424069.14999999997</v>
      </c>
      <c r="F17" s="83">
        <f>IFERROR(VLOOKUP($C17,'2025'!$C$8:$U$263,19,FALSE),0)</f>
        <v>303204.70000000007</v>
      </c>
      <c r="G17" s="84">
        <f t="shared" si="6"/>
        <v>0.71498881727190033</v>
      </c>
      <c r="H17" s="85">
        <f t="shared" si="7"/>
        <v>3.8065219574660417E-5</v>
      </c>
      <c r="I17" s="86">
        <f t="shared" si="8"/>
        <v>-120864.4499999999</v>
      </c>
      <c r="J17" s="87">
        <f t="shared" si="9"/>
        <v>-0.28501118272809967</v>
      </c>
      <c r="K17" s="82">
        <f>VLOOKUP($C17,'2025'!$C$273:$U$528,VLOOKUP($L$4,Master!$D$9:$G$20,4,FALSE),FALSE)</f>
        <v>222925.90999999997</v>
      </c>
      <c r="L17" s="83">
        <f>VLOOKUP($C17,'2025'!$C$8:$U$263,VLOOKUP($L$4,Master!$D$9:$G$20,4,FALSE),FALSE)</f>
        <v>144275.96000000002</v>
      </c>
      <c r="M17" s="154">
        <f t="shared" si="10"/>
        <v>0.64719242370705155</v>
      </c>
      <c r="N17" s="154">
        <f t="shared" si="11"/>
        <v>1.8112833002736839E-5</v>
      </c>
      <c r="O17" s="83">
        <f t="shared" si="12"/>
        <v>-78649.949999999953</v>
      </c>
      <c r="P17" s="87">
        <f t="shared" si="13"/>
        <v>-0.35280757629294845</v>
      </c>
      <c r="Q17" s="78"/>
    </row>
    <row r="18" spans="2:17" s="79" customFormat="1" ht="25.5" x14ac:dyDescent="0.2">
      <c r="B18" s="72"/>
      <c r="C18" s="80" t="s">
        <v>54</v>
      </c>
      <c r="D18" s="81" t="s">
        <v>274</v>
      </c>
      <c r="E18" s="82">
        <f>IFERROR(VLOOKUP($C18,'2025'!$C$273:$U$528,19,FALSE),0)</f>
        <v>1325527.18</v>
      </c>
      <c r="F18" s="83">
        <f>IFERROR(VLOOKUP($C18,'2025'!$C$8:$U$263,19,FALSE),0)</f>
        <v>946693.15999999992</v>
      </c>
      <c r="G18" s="84">
        <f t="shared" si="6"/>
        <v>0.71420124331211376</v>
      </c>
      <c r="H18" s="85">
        <f t="shared" si="7"/>
        <v>1.1885067416576693E-4</v>
      </c>
      <c r="I18" s="86">
        <f t="shared" si="8"/>
        <v>-378834.02</v>
      </c>
      <c r="J18" s="87">
        <f t="shared" si="9"/>
        <v>-0.28579875668788629</v>
      </c>
      <c r="K18" s="82">
        <f>VLOOKUP($C18,'2025'!$C$273:$U$528,VLOOKUP($L$4,Master!$D$9:$G$20,4,FALSE),FALSE)</f>
        <v>563478.51</v>
      </c>
      <c r="L18" s="83">
        <f>VLOOKUP($C18,'2025'!$C$8:$U$263,VLOOKUP($L$4,Master!$D$9:$G$20,4,FALSE),FALSE)</f>
        <v>409266.68</v>
      </c>
      <c r="M18" s="154">
        <f t="shared" si="10"/>
        <v>0.72632171899510412</v>
      </c>
      <c r="N18" s="154">
        <f t="shared" si="11"/>
        <v>5.1380555904286036E-5</v>
      </c>
      <c r="O18" s="83">
        <f t="shared" si="12"/>
        <v>-154211.83000000002</v>
      </c>
      <c r="P18" s="87">
        <f t="shared" si="13"/>
        <v>-0.27367828100489583</v>
      </c>
      <c r="Q18" s="78"/>
    </row>
    <row r="19" spans="2:17" s="79" customFormat="1" ht="12.75" x14ac:dyDescent="0.2">
      <c r="B19" s="72"/>
      <c r="C19" s="80" t="s">
        <v>55</v>
      </c>
      <c r="D19" s="81" t="s">
        <v>275</v>
      </c>
      <c r="E19" s="82">
        <f>IFERROR(VLOOKUP($C19,'2025'!$C$273:$U$528,19,FALSE),0)</f>
        <v>1545536.98</v>
      </c>
      <c r="F19" s="83">
        <f>IFERROR(VLOOKUP($C19,'2025'!$C$8:$U$263,19,FALSE),0)</f>
        <v>1259380.5300000003</v>
      </c>
      <c r="G19" s="84">
        <f t="shared" si="6"/>
        <v>0.81484982002824691</v>
      </c>
      <c r="H19" s="85">
        <f t="shared" si="7"/>
        <v>1.5810637632761697E-4</v>
      </c>
      <c r="I19" s="86">
        <f t="shared" si="8"/>
        <v>-286156.44999999972</v>
      </c>
      <c r="J19" s="87">
        <f t="shared" si="9"/>
        <v>-0.18515017997175306</v>
      </c>
      <c r="K19" s="82">
        <f>VLOOKUP($C19,'2025'!$C$273:$U$528,VLOOKUP($L$4,Master!$D$9:$G$20,4,FALSE),FALSE)</f>
        <v>732381.28</v>
      </c>
      <c r="L19" s="83">
        <f>VLOOKUP($C19,'2025'!$C$8:$U$263,VLOOKUP($L$4,Master!$D$9:$G$20,4,FALSE),FALSE)</f>
        <v>556389.97000000009</v>
      </c>
      <c r="M19" s="154">
        <f t="shared" si="10"/>
        <v>0.75969987927599691</v>
      </c>
      <c r="N19" s="154">
        <f t="shared" si="11"/>
        <v>6.9850851181359395E-5</v>
      </c>
      <c r="O19" s="83">
        <f t="shared" si="12"/>
        <v>-175991.30999999994</v>
      </c>
      <c r="P19" s="87">
        <f t="shared" si="13"/>
        <v>-0.24030012072400311</v>
      </c>
      <c r="Q19" s="78"/>
    </row>
    <row r="20" spans="2:17" s="79" customFormat="1" ht="12.75" x14ac:dyDescent="0.2">
      <c r="B20" s="72"/>
      <c r="C20" s="80" t="s">
        <v>56</v>
      </c>
      <c r="D20" s="81" t="s">
        <v>276</v>
      </c>
      <c r="E20" s="82">
        <f>IFERROR(VLOOKUP($C20,'2025'!$C$273:$U$528,19,FALSE),0)</f>
        <v>1241352.8999999999</v>
      </c>
      <c r="F20" s="83">
        <f>IFERROR(VLOOKUP($C20,'2025'!$C$8:$U$263,19,FALSE),0)</f>
        <v>988675.95</v>
      </c>
      <c r="G20" s="84">
        <f t="shared" si="6"/>
        <v>0.79645034864783415</v>
      </c>
      <c r="H20" s="85">
        <f t="shared" si="7"/>
        <v>1.2412131845230623E-4</v>
      </c>
      <c r="I20" s="86">
        <f t="shared" si="8"/>
        <v>-252676.94999999995</v>
      </c>
      <c r="J20" s="87">
        <f t="shared" si="9"/>
        <v>-0.20354965135216582</v>
      </c>
      <c r="K20" s="82">
        <f>VLOOKUP($C20,'2025'!$C$273:$U$528,VLOOKUP($L$4,Master!$D$9:$G$20,4,FALSE),FALSE)</f>
        <v>486318.29000000004</v>
      </c>
      <c r="L20" s="83">
        <f>VLOOKUP($C20,'2025'!$C$8:$U$263,VLOOKUP($L$4,Master!$D$9:$G$20,4,FALSE),FALSE)</f>
        <v>438512.2</v>
      </c>
      <c r="M20" s="154">
        <f t="shared" si="10"/>
        <v>0.90169793942975074</v>
      </c>
      <c r="N20" s="154">
        <f t="shared" si="11"/>
        <v>5.505212544253898E-5</v>
      </c>
      <c r="O20" s="83">
        <f t="shared" si="12"/>
        <v>-47806.090000000026</v>
      </c>
      <c r="P20" s="87">
        <f t="shared" si="13"/>
        <v>-9.830206057024922E-2</v>
      </c>
      <c r="Q20" s="78"/>
    </row>
    <row r="21" spans="2:17" s="79" customFormat="1" ht="25.5" x14ac:dyDescent="0.2">
      <c r="B21" s="72"/>
      <c r="C21" s="80" t="s">
        <v>57</v>
      </c>
      <c r="D21" s="81" t="s">
        <v>277</v>
      </c>
      <c r="E21" s="82">
        <f>IFERROR(VLOOKUP($C21,'2025'!$C$273:$U$528,19,FALSE),0)</f>
        <v>43786.7</v>
      </c>
      <c r="F21" s="83">
        <f>IFERROR(VLOOKUP($C21,'2025'!$C$8:$U$263,19,FALSE),0)</f>
        <v>30533.370000000003</v>
      </c>
      <c r="G21" s="84">
        <f t="shared" si="6"/>
        <v>0.69732064759390422</v>
      </c>
      <c r="H21" s="85">
        <f t="shared" si="7"/>
        <v>3.8332500564943381E-6</v>
      </c>
      <c r="I21" s="86">
        <f t="shared" si="8"/>
        <v>-13253.329999999994</v>
      </c>
      <c r="J21" s="87">
        <f t="shared" si="9"/>
        <v>-0.30267935240609584</v>
      </c>
      <c r="K21" s="82">
        <f>VLOOKUP($C21,'2025'!$C$273:$U$528,VLOOKUP($L$4,Master!$D$9:$G$20,4,FALSE),FALSE)</f>
        <v>16930.28</v>
      </c>
      <c r="L21" s="83">
        <f>VLOOKUP($C21,'2025'!$C$8:$U$263,VLOOKUP($L$4,Master!$D$9:$G$20,4,FALSE),FALSE)</f>
        <v>8885.9700000000012</v>
      </c>
      <c r="M21" s="154">
        <f t="shared" si="10"/>
        <v>0.52485664737972448</v>
      </c>
      <c r="N21" s="154">
        <f t="shared" si="11"/>
        <v>1.1155710949858137E-6</v>
      </c>
      <c r="O21" s="83">
        <f t="shared" si="12"/>
        <v>-8044.3099999999977</v>
      </c>
      <c r="P21" s="87">
        <f t="shared" si="13"/>
        <v>-0.47514335262027552</v>
      </c>
      <c r="Q21" s="78"/>
    </row>
    <row r="22" spans="2:17" s="79" customFormat="1" ht="12.75" x14ac:dyDescent="0.2">
      <c r="B22" s="72"/>
      <c r="C22" s="80" t="s">
        <v>58</v>
      </c>
      <c r="D22" s="81" t="s">
        <v>278</v>
      </c>
      <c r="E22" s="82">
        <f>IFERROR(VLOOKUP($C22,'2025'!$C$273:$U$528,19,FALSE),0)</f>
        <v>13838.04</v>
      </c>
      <c r="F22" s="83">
        <f>IFERROR(VLOOKUP($C22,'2025'!$C$8:$U$263,19,FALSE),0)</f>
        <v>9573.18</v>
      </c>
      <c r="G22" s="84">
        <f t="shared" si="6"/>
        <v>0.6918017291466132</v>
      </c>
      <c r="H22" s="85">
        <f t="shared" si="7"/>
        <v>1.2018454817083889E-6</v>
      </c>
      <c r="I22" s="86">
        <f t="shared" si="8"/>
        <v>-4264.8600000000006</v>
      </c>
      <c r="J22" s="87">
        <f t="shared" si="9"/>
        <v>-0.30819827085338675</v>
      </c>
      <c r="K22" s="82">
        <f>VLOOKUP($C22,'2025'!$C$273:$U$528,VLOOKUP($L$4,Master!$D$9:$G$20,4,FALSE),FALSE)</f>
        <v>5566.67</v>
      </c>
      <c r="L22" s="83">
        <f>VLOOKUP($C22,'2025'!$C$8:$U$263,VLOOKUP($L$4,Master!$D$9:$G$20,4,FALSE),FALSE)</f>
        <v>4420.63</v>
      </c>
      <c r="M22" s="154">
        <f t="shared" si="10"/>
        <v>0.79412467417684185</v>
      </c>
      <c r="N22" s="154">
        <f t="shared" si="11"/>
        <v>5.549790343234489E-7</v>
      </c>
      <c r="O22" s="83">
        <f t="shared" si="12"/>
        <v>-1146.04</v>
      </c>
      <c r="P22" s="87">
        <f t="shared" si="13"/>
        <v>-0.20587532582315818</v>
      </c>
      <c r="Q22" s="78"/>
    </row>
    <row r="23" spans="2:17" s="79" customFormat="1" ht="12.75" x14ac:dyDescent="0.2">
      <c r="B23" s="72"/>
      <c r="C23" s="80" t="s">
        <v>59</v>
      </c>
      <c r="D23" s="81" t="s">
        <v>279</v>
      </c>
      <c r="E23" s="82">
        <f>IFERROR(VLOOKUP($C23,'2025'!$C$273:$U$528,19,FALSE),0)</f>
        <v>261930.37000000005</v>
      </c>
      <c r="F23" s="83">
        <f>IFERROR(VLOOKUP($C23,'2025'!$C$8:$U$263,19,FALSE),0)</f>
        <v>190259.07</v>
      </c>
      <c r="G23" s="84">
        <f t="shared" si="6"/>
        <v>0.72637269973695673</v>
      </c>
      <c r="H23" s="85">
        <f t="shared" si="7"/>
        <v>2.3885689356466718E-5</v>
      </c>
      <c r="I23" s="86">
        <f t="shared" si="8"/>
        <v>-71671.300000000047</v>
      </c>
      <c r="J23" s="87">
        <f t="shared" si="9"/>
        <v>-0.27362730026304333</v>
      </c>
      <c r="K23" s="82">
        <f>VLOOKUP($C23,'2025'!$C$273:$U$528,VLOOKUP($L$4,Master!$D$9:$G$20,4,FALSE),FALSE)</f>
        <v>119038.29000000002</v>
      </c>
      <c r="L23" s="83">
        <f>VLOOKUP($C23,'2025'!$C$8:$U$263,VLOOKUP($L$4,Master!$D$9:$G$20,4,FALSE),FALSE)</f>
        <v>66467.090000000011</v>
      </c>
      <c r="M23" s="154">
        <f t="shared" si="10"/>
        <v>0.55836731189602939</v>
      </c>
      <c r="N23" s="154">
        <f t="shared" si="11"/>
        <v>8.3444761091721713E-6</v>
      </c>
      <c r="O23" s="83">
        <f t="shared" si="12"/>
        <v>-52571.200000000012</v>
      </c>
      <c r="P23" s="87">
        <f t="shared" si="13"/>
        <v>-0.44163268810397061</v>
      </c>
      <c r="Q23" s="78"/>
    </row>
    <row r="24" spans="2:17" s="79" customFormat="1" ht="12.75" x14ac:dyDescent="0.2">
      <c r="B24" s="72"/>
      <c r="C24" s="80" t="s">
        <v>60</v>
      </c>
      <c r="D24" s="81" t="s">
        <v>280</v>
      </c>
      <c r="E24" s="82">
        <f>IFERROR(VLOOKUP($C24,'2025'!$C$273:$U$528,19,FALSE),0)</f>
        <v>115459.83000000002</v>
      </c>
      <c r="F24" s="83">
        <f>IFERROR(VLOOKUP($C24,'2025'!$C$8:$U$263,19,FALSE),0)</f>
        <v>83090</v>
      </c>
      <c r="G24" s="84">
        <f t="shared" si="6"/>
        <v>0.71964422604814149</v>
      </c>
      <c r="H24" s="85">
        <f t="shared" si="7"/>
        <v>1.0431365656464208E-5</v>
      </c>
      <c r="I24" s="86">
        <f t="shared" si="8"/>
        <v>-32369.830000000016</v>
      </c>
      <c r="J24" s="87">
        <f t="shared" si="9"/>
        <v>-0.28035577395185851</v>
      </c>
      <c r="K24" s="82">
        <f>VLOOKUP($C24,'2025'!$C$273:$U$528,VLOOKUP($L$4,Master!$D$9:$G$20,4,FALSE),FALSE)</f>
        <v>42234.29</v>
      </c>
      <c r="L24" s="83">
        <f>VLOOKUP($C24,'2025'!$C$8:$U$263,VLOOKUP($L$4,Master!$D$9:$G$20,4,FALSE),FALSE)</f>
        <v>47460</v>
      </c>
      <c r="M24" s="154">
        <f t="shared" si="10"/>
        <v>1.1237314513870127</v>
      </c>
      <c r="N24" s="154">
        <f t="shared" si="11"/>
        <v>5.9582695156552086E-6</v>
      </c>
      <c r="O24" s="83">
        <f t="shared" si="12"/>
        <v>5225.7099999999991</v>
      </c>
      <c r="P24" s="87">
        <f t="shared" si="13"/>
        <v>0.12373145138701276</v>
      </c>
      <c r="Q24" s="78"/>
    </row>
    <row r="25" spans="2:17" s="79" customFormat="1" ht="12.75" x14ac:dyDescent="0.2">
      <c r="B25" s="72"/>
      <c r="C25" s="80" t="s">
        <v>61</v>
      </c>
      <c r="D25" s="81" t="s">
        <v>281</v>
      </c>
      <c r="E25" s="82">
        <f>IFERROR(VLOOKUP($C25,'2025'!$C$273:$U$528,19,FALSE),0)</f>
        <v>105770.55000000002</v>
      </c>
      <c r="F25" s="83">
        <f>IFERROR(VLOOKUP($C25,'2025'!$C$8:$U$263,19,FALSE),0)</f>
        <v>93925.170000000013</v>
      </c>
      <c r="G25" s="84">
        <f t="shared" si="6"/>
        <v>0.88800871320041352</v>
      </c>
      <c r="H25" s="85">
        <f t="shared" si="7"/>
        <v>1.1791645115122908E-5</v>
      </c>
      <c r="I25" s="86">
        <f t="shared" si="8"/>
        <v>-11845.380000000005</v>
      </c>
      <c r="J25" s="87">
        <f t="shared" si="9"/>
        <v>-0.11199128679958649</v>
      </c>
      <c r="K25" s="82">
        <f>VLOOKUP($C25,'2025'!$C$273:$U$528,VLOOKUP($L$4,Master!$D$9:$G$20,4,FALSE),FALSE)</f>
        <v>40343.180000000015</v>
      </c>
      <c r="L25" s="83">
        <f>VLOOKUP($C25,'2025'!$C$8:$U$263,VLOOKUP($L$4,Master!$D$9:$G$20,4,FALSE),FALSE)</f>
        <v>30143.120000000003</v>
      </c>
      <c r="M25" s="154">
        <f t="shared" si="10"/>
        <v>0.74716767493291292</v>
      </c>
      <c r="N25" s="154">
        <f t="shared" si="11"/>
        <v>3.7842569111406837E-6</v>
      </c>
      <c r="O25" s="83">
        <f t="shared" si="12"/>
        <v>-10200.060000000012</v>
      </c>
      <c r="P25" s="87">
        <f t="shared" si="13"/>
        <v>-0.25283232506708714</v>
      </c>
      <c r="Q25" s="78"/>
    </row>
    <row r="26" spans="2:17" s="79" customFormat="1" ht="12.75" x14ac:dyDescent="0.2">
      <c r="B26" s="72"/>
      <c r="C26" s="80" t="s">
        <v>62</v>
      </c>
      <c r="D26" s="81" t="s">
        <v>282</v>
      </c>
      <c r="E26" s="82">
        <f>IFERROR(VLOOKUP($C26,'2025'!$C$273:$U$528,19,FALSE),0)</f>
        <v>9291.3200000000015</v>
      </c>
      <c r="F26" s="83">
        <f>IFERROR(VLOOKUP($C26,'2025'!$C$8:$U$263,19,FALSE),0)</f>
        <v>5450</v>
      </c>
      <c r="G26" s="84">
        <f t="shared" si="6"/>
        <v>0.5865689697481089</v>
      </c>
      <c r="H26" s="85">
        <f t="shared" si="7"/>
        <v>6.8420920481080671E-7</v>
      </c>
      <c r="I26" s="86">
        <f t="shared" si="8"/>
        <v>-3841.3200000000015</v>
      </c>
      <c r="J26" s="87">
        <f t="shared" si="9"/>
        <v>-0.4134310302518911</v>
      </c>
      <c r="K26" s="82">
        <f>VLOOKUP($C26,'2025'!$C$273:$U$528,VLOOKUP($L$4,Master!$D$9:$G$20,4,FALSE),FALSE)</f>
        <v>3213.4400000000005</v>
      </c>
      <c r="L26" s="83">
        <f>VLOOKUP($C26,'2025'!$C$8:$U$263,VLOOKUP($L$4,Master!$D$9:$G$20,4,FALSE),FALSE)</f>
        <v>2900</v>
      </c>
      <c r="M26" s="154">
        <f t="shared" si="10"/>
        <v>0.90245966938856792</v>
      </c>
      <c r="N26" s="154">
        <f t="shared" si="11"/>
        <v>3.6407462274336505E-7</v>
      </c>
      <c r="O26" s="83">
        <f t="shared" si="12"/>
        <v>-313.44000000000051</v>
      </c>
      <c r="P26" s="87">
        <f t="shared" si="13"/>
        <v>-9.7540330611432136E-2</v>
      </c>
      <c r="Q26" s="78"/>
    </row>
    <row r="27" spans="2:17" s="79" customFormat="1" ht="12.75" x14ac:dyDescent="0.2">
      <c r="B27" s="72"/>
      <c r="C27" s="80" t="s">
        <v>63</v>
      </c>
      <c r="D27" s="81" t="s">
        <v>283</v>
      </c>
      <c r="E27" s="82">
        <f>IFERROR(VLOOKUP($C27,'2025'!$C$273:$U$528,19,FALSE),0)</f>
        <v>901.41</v>
      </c>
      <c r="F27" s="83">
        <f>IFERROR(VLOOKUP($C27,'2025'!$C$8:$U$263,19,FALSE),0)</f>
        <v>0</v>
      </c>
      <c r="G27" s="84">
        <f t="shared" si="6"/>
        <v>0</v>
      </c>
      <c r="H27" s="85">
        <f t="shared" si="7"/>
        <v>0</v>
      </c>
      <c r="I27" s="86">
        <f t="shared" si="8"/>
        <v>-901.41</v>
      </c>
      <c r="J27" s="87">
        <f t="shared" si="9"/>
        <v>-1</v>
      </c>
      <c r="K27" s="82">
        <f>VLOOKUP($C27,'2025'!$C$273:$U$528,VLOOKUP($L$4,Master!$D$9:$G$20,4,FALSE),FALSE)</f>
        <v>901.41</v>
      </c>
      <c r="L27" s="83">
        <f>VLOOKUP($C27,'2025'!$C$8:$U$263,VLOOKUP($L$4,Master!$D$9:$G$20,4,FALSE),FALSE)</f>
        <v>0</v>
      </c>
      <c r="M27" s="154">
        <f t="shared" si="10"/>
        <v>0</v>
      </c>
      <c r="N27" s="154">
        <f t="shared" si="11"/>
        <v>0</v>
      </c>
      <c r="O27" s="83">
        <f t="shared" si="12"/>
        <v>-901.41</v>
      </c>
      <c r="P27" s="87">
        <f t="shared" si="13"/>
        <v>-1</v>
      </c>
      <c r="Q27" s="78"/>
    </row>
    <row r="28" spans="2:17" s="79" customFormat="1" ht="12.75" x14ac:dyDescent="0.2">
      <c r="B28" s="72"/>
      <c r="C28" s="80" t="s">
        <v>64</v>
      </c>
      <c r="D28" s="81" t="s">
        <v>284</v>
      </c>
      <c r="E28" s="82">
        <f>IFERROR(VLOOKUP($C28,'2025'!$C$273:$U$528,19,FALSE),0)</f>
        <v>2080995.9900000002</v>
      </c>
      <c r="F28" s="83">
        <f>IFERROR(VLOOKUP($C28,'2025'!$C$8:$U$263,19,FALSE),0)</f>
        <v>1387330.5600000001</v>
      </c>
      <c r="G28" s="84">
        <f t="shared" si="6"/>
        <v>0.66666661861275378</v>
      </c>
      <c r="H28" s="85">
        <f t="shared" si="7"/>
        <v>1.7416960353529014E-4</v>
      </c>
      <c r="I28" s="86">
        <f t="shared" si="8"/>
        <v>-693665.43000000017</v>
      </c>
      <c r="J28" s="87">
        <f t="shared" si="9"/>
        <v>-0.33333338138724627</v>
      </c>
      <c r="K28" s="82">
        <f>VLOOKUP($C28,'2025'!$C$273:$U$528,VLOOKUP($L$4,Master!$D$9:$G$20,4,FALSE),FALSE)</f>
        <v>693665.33000000007</v>
      </c>
      <c r="L28" s="83">
        <f>VLOOKUP($C28,'2025'!$C$8:$U$263,VLOOKUP($L$4,Master!$D$9:$G$20,4,FALSE),FALSE)</f>
        <v>751622.3</v>
      </c>
      <c r="M28" s="154">
        <f t="shared" si="10"/>
        <v>1.08355177560914</v>
      </c>
      <c r="N28" s="154">
        <f t="shared" si="11"/>
        <v>9.436089838551737E-5</v>
      </c>
      <c r="O28" s="83">
        <f t="shared" si="12"/>
        <v>57956.969999999972</v>
      </c>
      <c r="P28" s="87">
        <f t="shared" si="13"/>
        <v>8.3551775609139886E-2</v>
      </c>
      <c r="Q28" s="78"/>
    </row>
    <row r="29" spans="2:17" s="79" customFormat="1" ht="12.75" x14ac:dyDescent="0.2">
      <c r="B29" s="72"/>
      <c r="C29" s="80" t="s">
        <v>65</v>
      </c>
      <c r="D29" s="81" t="s">
        <v>285</v>
      </c>
      <c r="E29" s="82">
        <f>IFERROR(VLOOKUP($C29,'2025'!$C$273:$U$528,19,FALSE),0)</f>
        <v>3834978.7500000028</v>
      </c>
      <c r="F29" s="83">
        <f>IFERROR(VLOOKUP($C29,'2025'!$C$8:$U$263,19,FALSE),0)</f>
        <v>3309122.45</v>
      </c>
      <c r="G29" s="84">
        <f t="shared" si="6"/>
        <v>0.86287895337099263</v>
      </c>
      <c r="H29" s="85">
        <f t="shared" si="7"/>
        <v>4.1543707158460343E-4</v>
      </c>
      <c r="I29" s="86">
        <f t="shared" si="8"/>
        <v>-525856.30000000261</v>
      </c>
      <c r="J29" s="87">
        <f t="shared" si="9"/>
        <v>-0.13712104662900731</v>
      </c>
      <c r="K29" s="82">
        <f>VLOOKUP($C29,'2025'!$C$273:$U$528,VLOOKUP($L$4,Master!$D$9:$G$20,4,FALSE),FALSE)</f>
        <v>1298184.830000001</v>
      </c>
      <c r="L29" s="83">
        <f>VLOOKUP($C29,'2025'!$C$8:$U$263,VLOOKUP($L$4,Master!$D$9:$G$20,4,FALSE),FALSE)</f>
        <v>1393905.47</v>
      </c>
      <c r="M29" s="154">
        <f t="shared" si="10"/>
        <v>1.0737342154891756</v>
      </c>
      <c r="N29" s="154">
        <f t="shared" si="11"/>
        <v>1.7499503728626308E-4</v>
      </c>
      <c r="O29" s="83">
        <f t="shared" si="12"/>
        <v>95720.639999998966</v>
      </c>
      <c r="P29" s="87">
        <f t="shared" si="13"/>
        <v>7.3734215489175678E-2</v>
      </c>
      <c r="Q29" s="78"/>
    </row>
    <row r="30" spans="2:17" s="79" customFormat="1" ht="12.75" x14ac:dyDescent="0.2">
      <c r="B30" s="72"/>
      <c r="C30" s="80" t="s">
        <v>66</v>
      </c>
      <c r="D30" s="81" t="s">
        <v>286</v>
      </c>
      <c r="E30" s="82">
        <f>IFERROR(VLOOKUP($C30,'2025'!$C$273:$U$528,19,FALSE),0)</f>
        <v>1024870.73</v>
      </c>
      <c r="F30" s="83">
        <f>IFERROR(VLOOKUP($C30,'2025'!$C$8:$U$263,19,FALSE),0)</f>
        <v>777654.42999999993</v>
      </c>
      <c r="G30" s="84">
        <f t="shared" si="6"/>
        <v>0.75878294426459025</v>
      </c>
      <c r="H30" s="85">
        <f t="shared" si="7"/>
        <v>9.762904938860571E-5</v>
      </c>
      <c r="I30" s="86">
        <f t="shared" si="8"/>
        <v>-247216.30000000005</v>
      </c>
      <c r="J30" s="87">
        <f t="shared" si="9"/>
        <v>-0.24121705573540972</v>
      </c>
      <c r="K30" s="82">
        <f>VLOOKUP($C30,'2025'!$C$273:$U$528,VLOOKUP($L$4,Master!$D$9:$G$20,4,FALSE),FALSE)</f>
        <v>516338.90000000014</v>
      </c>
      <c r="L30" s="83">
        <f>VLOOKUP($C30,'2025'!$C$8:$U$263,VLOOKUP($L$4,Master!$D$9:$G$20,4,FALSE),FALSE)</f>
        <v>409285.20999999996</v>
      </c>
      <c r="M30" s="154">
        <f t="shared" si="10"/>
        <v>0.79266778079280842</v>
      </c>
      <c r="N30" s="154">
        <f t="shared" si="11"/>
        <v>5.138288221558239E-5</v>
      </c>
      <c r="O30" s="83">
        <f t="shared" si="12"/>
        <v>-107053.69000000018</v>
      </c>
      <c r="P30" s="87">
        <f t="shared" si="13"/>
        <v>-0.20733221920719153</v>
      </c>
      <c r="Q30" s="78"/>
    </row>
    <row r="31" spans="2:17" s="79" customFormat="1" ht="12.75" x14ac:dyDescent="0.2">
      <c r="B31" s="72"/>
      <c r="C31" s="80" t="s">
        <v>67</v>
      </c>
      <c r="D31" s="81" t="s">
        <v>287</v>
      </c>
      <c r="E31" s="82">
        <f>IFERROR(VLOOKUP($C31,'2025'!$C$273:$U$528,19,FALSE),0)</f>
        <v>42684.799999999996</v>
      </c>
      <c r="F31" s="83">
        <f>IFERROR(VLOOKUP($C31,'2025'!$C$8:$U$263,19,FALSE),0)</f>
        <v>3041.87</v>
      </c>
      <c r="G31" s="84">
        <f t="shared" si="6"/>
        <v>7.126354112002399E-2</v>
      </c>
      <c r="H31" s="85">
        <f t="shared" si="7"/>
        <v>3.8188540437391718E-7</v>
      </c>
      <c r="I31" s="86">
        <f t="shared" si="8"/>
        <v>-39642.929999999993</v>
      </c>
      <c r="J31" s="87">
        <f t="shared" si="9"/>
        <v>-0.92873645887997591</v>
      </c>
      <c r="K31" s="82">
        <f>VLOOKUP($C31,'2025'!$C$273:$U$528,VLOOKUP($L$4,Master!$D$9:$G$20,4,FALSE),FALSE)</f>
        <v>10401.65</v>
      </c>
      <c r="L31" s="83">
        <f>VLOOKUP($C31,'2025'!$C$8:$U$263,VLOOKUP($L$4,Master!$D$9:$G$20,4,FALSE),FALSE)</f>
        <v>2430.8199999999997</v>
      </c>
      <c r="M31" s="154">
        <f t="shared" si="10"/>
        <v>0.23369561559944815</v>
      </c>
      <c r="N31" s="154">
        <f t="shared" si="11"/>
        <v>3.0517237050242293E-7</v>
      </c>
      <c r="O31" s="83">
        <f t="shared" si="12"/>
        <v>-7970.83</v>
      </c>
      <c r="P31" s="87">
        <f t="shared" si="13"/>
        <v>-0.76630438440055182</v>
      </c>
      <c r="Q31" s="78"/>
    </row>
    <row r="32" spans="2:17" s="79" customFormat="1" ht="25.5" x14ac:dyDescent="0.2">
      <c r="B32" s="72"/>
      <c r="C32" s="80" t="s">
        <v>68</v>
      </c>
      <c r="D32" s="81" t="s">
        <v>288</v>
      </c>
      <c r="E32" s="82">
        <f>IFERROR(VLOOKUP($C32,'2025'!$C$273:$U$528,19,FALSE),0)</f>
        <v>1681.3999999999999</v>
      </c>
      <c r="F32" s="83">
        <f>IFERROR(VLOOKUP($C32,'2025'!$C$8:$U$263,19,FALSE),0)</f>
        <v>0</v>
      </c>
      <c r="G32" s="84">
        <f t="shared" si="6"/>
        <v>0</v>
      </c>
      <c r="H32" s="85">
        <f t="shared" si="7"/>
        <v>0</v>
      </c>
      <c r="I32" s="86">
        <f t="shared" si="8"/>
        <v>-1681.3999999999999</v>
      </c>
      <c r="J32" s="87">
        <f t="shared" si="9"/>
        <v>-1</v>
      </c>
      <c r="K32" s="82">
        <f>VLOOKUP($C32,'2025'!$C$273:$U$528,VLOOKUP($L$4,Master!$D$9:$G$20,4,FALSE),FALSE)</f>
        <v>1681.3999999999999</v>
      </c>
      <c r="L32" s="83">
        <f>VLOOKUP($C32,'2025'!$C$8:$U$263,VLOOKUP($L$4,Master!$D$9:$G$20,4,FALSE),FALSE)</f>
        <v>0</v>
      </c>
      <c r="M32" s="154">
        <f t="shared" si="10"/>
        <v>0</v>
      </c>
      <c r="N32" s="154">
        <f t="shared" si="11"/>
        <v>0</v>
      </c>
      <c r="O32" s="83">
        <f t="shared" si="12"/>
        <v>-1681.3999999999999</v>
      </c>
      <c r="P32" s="87">
        <f t="shared" si="13"/>
        <v>-1</v>
      </c>
      <c r="Q32" s="78"/>
    </row>
    <row r="33" spans="2:17" s="79" customFormat="1" ht="12.75" x14ac:dyDescent="0.2">
      <c r="B33" s="72"/>
      <c r="C33" s="80" t="s">
        <v>491</v>
      </c>
      <c r="D33" s="81" t="s">
        <v>492</v>
      </c>
      <c r="E33" s="82">
        <f>IFERROR(VLOOKUP($C33,'2025'!$C$273:$U$528,19,FALSE),0)</f>
        <v>832.28000000000009</v>
      </c>
      <c r="F33" s="83">
        <f>IFERROR(VLOOKUP($C33,'2025'!$C$8:$U$263,19,FALSE),0)</f>
        <v>0</v>
      </c>
      <c r="G33" s="84">
        <f t="shared" si="6"/>
        <v>0</v>
      </c>
      <c r="H33" s="85">
        <f t="shared" si="7"/>
        <v>0</v>
      </c>
      <c r="I33" s="86">
        <f t="shared" si="8"/>
        <v>-832.28000000000009</v>
      </c>
      <c r="J33" s="87">
        <f t="shared" si="9"/>
        <v>-1</v>
      </c>
      <c r="K33" s="82">
        <f>VLOOKUP($C33,'2025'!$C$273:$U$528,VLOOKUP($L$4,Master!$D$9:$G$20,4,FALSE),FALSE)</f>
        <v>832.28000000000009</v>
      </c>
      <c r="L33" s="83">
        <f>VLOOKUP($C33,'2025'!$C$8:$U$263,VLOOKUP($L$4,Master!$D$9:$G$20,4,FALSE),FALSE)</f>
        <v>0</v>
      </c>
      <c r="M33" s="154">
        <f t="shared" si="10"/>
        <v>0</v>
      </c>
      <c r="N33" s="154">
        <f t="shared" si="11"/>
        <v>0</v>
      </c>
      <c r="O33" s="83">
        <f t="shared" si="12"/>
        <v>-832.28000000000009</v>
      </c>
      <c r="P33" s="87">
        <f t="shared" si="13"/>
        <v>-1</v>
      </c>
      <c r="Q33" s="78"/>
    </row>
    <row r="34" spans="2:17" s="79" customFormat="1" ht="12.75" x14ac:dyDescent="0.2">
      <c r="B34" s="72"/>
      <c r="C34" s="80" t="s">
        <v>69</v>
      </c>
      <c r="D34" s="81" t="s">
        <v>289</v>
      </c>
      <c r="E34" s="82">
        <f>IFERROR(VLOOKUP($C34,'2025'!$C$273:$U$528,19,FALSE),0)</f>
        <v>1202739.96</v>
      </c>
      <c r="F34" s="83">
        <f>IFERROR(VLOOKUP($C34,'2025'!$C$8:$U$263,19,FALSE),0)</f>
        <v>418845</v>
      </c>
      <c r="G34" s="84">
        <f t="shared" si="6"/>
        <v>0.34824235822346838</v>
      </c>
      <c r="H34" s="85">
        <f t="shared" si="7"/>
        <v>5.2583046676877493E-5</v>
      </c>
      <c r="I34" s="86">
        <f t="shared" si="8"/>
        <v>-783894.96</v>
      </c>
      <c r="J34" s="87">
        <f t="shared" si="9"/>
        <v>-0.65175764177653162</v>
      </c>
      <c r="K34" s="82">
        <f>VLOOKUP($C34,'2025'!$C$273:$U$528,VLOOKUP($L$4,Master!$D$9:$G$20,4,FALSE),FALSE)</f>
        <v>625176.28</v>
      </c>
      <c r="L34" s="83">
        <f>VLOOKUP($C34,'2025'!$C$8:$U$263,VLOOKUP($L$4,Master!$D$9:$G$20,4,FALSE),FALSE)</f>
        <v>176985.56</v>
      </c>
      <c r="M34" s="154">
        <f t="shared" si="10"/>
        <v>0.28309704904351135</v>
      </c>
      <c r="N34" s="154">
        <f t="shared" si="11"/>
        <v>2.2219293444145931E-5</v>
      </c>
      <c r="O34" s="83">
        <f t="shared" si="12"/>
        <v>-448190.72000000003</v>
      </c>
      <c r="P34" s="87">
        <f t="shared" si="13"/>
        <v>-0.71690295095648859</v>
      </c>
      <c r="Q34" s="78"/>
    </row>
    <row r="35" spans="2:17" s="79" customFormat="1" ht="12.75" x14ac:dyDescent="0.2">
      <c r="B35" s="72"/>
      <c r="C35" s="80" t="s">
        <v>70</v>
      </c>
      <c r="D35" s="81" t="s">
        <v>290</v>
      </c>
      <c r="E35" s="82">
        <f>IFERROR(VLOOKUP($C35,'2025'!$C$273:$U$528,19,FALSE),0)</f>
        <v>188670.22999999998</v>
      </c>
      <c r="F35" s="83">
        <f>IFERROR(VLOOKUP($C35,'2025'!$C$8:$U$263,19,FALSE),0)</f>
        <v>32141.07</v>
      </c>
      <c r="G35" s="84">
        <f t="shared" si="6"/>
        <v>0.17035581077099446</v>
      </c>
      <c r="H35" s="85">
        <f t="shared" si="7"/>
        <v>4.0350854947648579E-6</v>
      </c>
      <c r="I35" s="86">
        <f t="shared" si="8"/>
        <v>-156529.15999999997</v>
      </c>
      <c r="J35" s="87">
        <f t="shared" si="9"/>
        <v>-0.82964418922900551</v>
      </c>
      <c r="K35" s="82">
        <f>VLOOKUP($C35,'2025'!$C$273:$U$528,VLOOKUP($L$4,Master!$D$9:$G$20,4,FALSE),FALSE)</f>
        <v>111689.74999999999</v>
      </c>
      <c r="L35" s="83">
        <f>VLOOKUP($C35,'2025'!$C$8:$U$263,VLOOKUP($L$4,Master!$D$9:$G$20,4,FALSE),FALSE)</f>
        <v>17193.91</v>
      </c>
      <c r="M35" s="154">
        <f t="shared" si="10"/>
        <v>0.15394349078585995</v>
      </c>
      <c r="N35" s="154">
        <f t="shared" si="11"/>
        <v>2.1585745850804732E-6</v>
      </c>
      <c r="O35" s="83">
        <f t="shared" si="12"/>
        <v>-94495.839999999982</v>
      </c>
      <c r="P35" s="87">
        <f t="shared" si="13"/>
        <v>-0.84605650921414</v>
      </c>
      <c r="Q35" s="78"/>
    </row>
    <row r="36" spans="2:17" s="79" customFormat="1" ht="12.75" x14ac:dyDescent="0.2">
      <c r="B36" s="72"/>
      <c r="C36" s="80" t="s">
        <v>71</v>
      </c>
      <c r="D36" s="81" t="s">
        <v>293</v>
      </c>
      <c r="E36" s="82">
        <f>IFERROR(VLOOKUP($C36,'2025'!$C$273:$U$528,19,FALSE),0)</f>
        <v>4593344.01</v>
      </c>
      <c r="F36" s="83">
        <f>IFERROR(VLOOKUP($C36,'2025'!$C$8:$U$263,19,FALSE),0)</f>
        <v>4689091.66</v>
      </c>
      <c r="G36" s="84">
        <f t="shared" si="6"/>
        <v>1.0208448680942581</v>
      </c>
      <c r="H36" s="85">
        <f t="shared" si="7"/>
        <v>5.8868250935295151E-4</v>
      </c>
      <c r="I36" s="86">
        <f t="shared" si="8"/>
        <v>95747.650000000373</v>
      </c>
      <c r="J36" s="87">
        <f t="shared" si="9"/>
        <v>2.0844868094258059E-2</v>
      </c>
      <c r="K36" s="82">
        <f>VLOOKUP($C36,'2025'!$C$273:$U$528,VLOOKUP($L$4,Master!$D$9:$G$20,4,FALSE),FALSE)</f>
        <v>1474677.35</v>
      </c>
      <c r="L36" s="83">
        <f>VLOOKUP($C36,'2025'!$C$8:$U$263,VLOOKUP($L$4,Master!$D$9:$G$20,4,FALSE),FALSE)</f>
        <v>1696133.33</v>
      </c>
      <c r="M36" s="154">
        <f t="shared" si="10"/>
        <v>1.1501724970550338</v>
      </c>
      <c r="N36" s="154">
        <f t="shared" si="11"/>
        <v>2.1293762146282674E-4</v>
      </c>
      <c r="O36" s="83">
        <f t="shared" si="12"/>
        <v>221455.97999999998</v>
      </c>
      <c r="P36" s="87">
        <f t="shared" si="13"/>
        <v>0.15017249705503374</v>
      </c>
      <c r="Q36" s="78"/>
    </row>
    <row r="37" spans="2:17" s="79" customFormat="1" ht="12.75" x14ac:dyDescent="0.2">
      <c r="B37" s="72"/>
      <c r="C37" s="80" t="s">
        <v>72</v>
      </c>
      <c r="D37" s="81" t="s">
        <v>291</v>
      </c>
      <c r="E37" s="82">
        <f>IFERROR(VLOOKUP($C37,'2025'!$C$273:$U$528,19,FALSE),0)</f>
        <v>339087.77</v>
      </c>
      <c r="F37" s="83">
        <f>IFERROR(VLOOKUP($C37,'2025'!$C$8:$U$263,19,FALSE),0)</f>
        <v>20336.349999999999</v>
      </c>
      <c r="G37" s="84">
        <f t="shared" si="6"/>
        <v>5.9973705332987966E-2</v>
      </c>
      <c r="H37" s="85">
        <f t="shared" si="7"/>
        <v>2.5530858462851831E-6</v>
      </c>
      <c r="I37" s="86">
        <f t="shared" si="8"/>
        <v>-318751.42000000004</v>
      </c>
      <c r="J37" s="87">
        <f t="shared" si="9"/>
        <v>-0.94002629466701204</v>
      </c>
      <c r="K37" s="82">
        <f>VLOOKUP($C37,'2025'!$C$273:$U$528,VLOOKUP($L$4,Master!$D$9:$G$20,4,FALSE),FALSE)</f>
        <v>133397.82</v>
      </c>
      <c r="L37" s="83">
        <f>VLOOKUP($C37,'2025'!$C$8:$U$263,VLOOKUP($L$4,Master!$D$9:$G$20,4,FALSE),FALSE)</f>
        <v>7626.91</v>
      </c>
      <c r="M37" s="154">
        <f t="shared" si="10"/>
        <v>5.717417271136814E-2</v>
      </c>
      <c r="N37" s="154">
        <f t="shared" si="11"/>
        <v>9.5750495894744778E-7</v>
      </c>
      <c r="O37" s="83">
        <f t="shared" si="12"/>
        <v>-125770.91</v>
      </c>
      <c r="P37" s="87">
        <f t="shared" si="13"/>
        <v>-0.94282582728863185</v>
      </c>
      <c r="Q37" s="78"/>
    </row>
    <row r="38" spans="2:17" s="79" customFormat="1" ht="12.75" x14ac:dyDescent="0.2">
      <c r="B38" s="72"/>
      <c r="C38" s="80" t="s">
        <v>73</v>
      </c>
      <c r="D38" s="81" t="s">
        <v>294</v>
      </c>
      <c r="E38" s="82">
        <f>IFERROR(VLOOKUP($C38,'2025'!$C$273:$U$528,19,FALSE),0)</f>
        <v>266761.87</v>
      </c>
      <c r="F38" s="83">
        <f>IFERROR(VLOOKUP($C38,'2025'!$C$8:$U$263,19,FALSE),0)</f>
        <v>249878.64</v>
      </c>
      <c r="G38" s="84">
        <f t="shared" si="6"/>
        <v>0.9367104826488134</v>
      </c>
      <c r="H38" s="85">
        <f t="shared" si="7"/>
        <v>3.1370507444698321E-5</v>
      </c>
      <c r="I38" s="86">
        <f t="shared" si="8"/>
        <v>-16883.229999999981</v>
      </c>
      <c r="J38" s="87">
        <f t="shared" si="9"/>
        <v>-6.3289517351186597E-2</v>
      </c>
      <c r="K38" s="82">
        <f>VLOOKUP($C38,'2025'!$C$273:$U$528,VLOOKUP($L$4,Master!$D$9:$G$20,4,FALSE),FALSE)</f>
        <v>102461.29000000002</v>
      </c>
      <c r="L38" s="83">
        <f>VLOOKUP($C38,'2025'!$C$8:$U$263,VLOOKUP($L$4,Master!$D$9:$G$20,4,FALSE),FALSE)</f>
        <v>110615.31999999999</v>
      </c>
      <c r="M38" s="154">
        <f t="shared" si="10"/>
        <v>1.0795815668531985</v>
      </c>
      <c r="N38" s="154">
        <f t="shared" si="11"/>
        <v>1.3886976171943655E-5</v>
      </c>
      <c r="O38" s="83">
        <f t="shared" si="12"/>
        <v>8154.0299999999697</v>
      </c>
      <c r="P38" s="87">
        <f t="shared" si="13"/>
        <v>7.9581566853198588E-2</v>
      </c>
      <c r="Q38" s="78"/>
    </row>
    <row r="39" spans="2:17" s="79" customFormat="1" ht="12.75" x14ac:dyDescent="0.2">
      <c r="B39" s="72"/>
      <c r="C39" s="80" t="s">
        <v>74</v>
      </c>
      <c r="D39" s="81" t="s">
        <v>292</v>
      </c>
      <c r="E39" s="82">
        <f>IFERROR(VLOOKUP($C39,'2025'!$C$273:$U$528,19,FALSE),0)</f>
        <v>381364.15999999992</v>
      </c>
      <c r="F39" s="83">
        <f>IFERROR(VLOOKUP($C39,'2025'!$C$8:$U$263,19,FALSE),0)</f>
        <v>354629.47000000009</v>
      </c>
      <c r="G39" s="84">
        <f t="shared" si="6"/>
        <v>0.92989721425316985</v>
      </c>
      <c r="H39" s="85">
        <f t="shared" si="7"/>
        <v>4.4521238104803285E-5</v>
      </c>
      <c r="I39" s="86">
        <f t="shared" si="8"/>
        <v>-26734.689999999828</v>
      </c>
      <c r="J39" s="87">
        <f t="shared" si="9"/>
        <v>-7.0102785746830099E-2</v>
      </c>
      <c r="K39" s="82">
        <f>VLOOKUP($C39,'2025'!$C$273:$U$528,VLOOKUP($L$4,Master!$D$9:$G$20,4,FALSE),FALSE)</f>
        <v>141037.30999999994</v>
      </c>
      <c r="L39" s="83">
        <f>VLOOKUP($C39,'2025'!$C$8:$U$263,VLOOKUP($L$4,Master!$D$9:$G$20,4,FALSE),FALSE)</f>
        <v>128331.98000000001</v>
      </c>
      <c r="M39" s="154">
        <f t="shared" si="10"/>
        <v>0.90991511395105351</v>
      </c>
      <c r="N39" s="154">
        <f t="shared" si="11"/>
        <v>1.6111178346347956E-5</v>
      </c>
      <c r="O39" s="83">
        <f t="shared" si="12"/>
        <v>-12705.329999999929</v>
      </c>
      <c r="P39" s="87">
        <f t="shared" si="13"/>
        <v>-9.0084886048946447E-2</v>
      </c>
      <c r="Q39" s="78"/>
    </row>
    <row r="40" spans="2:17" s="79" customFormat="1" ht="12.75" x14ac:dyDescent="0.2">
      <c r="B40" s="72"/>
      <c r="C40" s="80" t="s">
        <v>524</v>
      </c>
      <c r="D40" s="81" t="s">
        <v>525</v>
      </c>
      <c r="E40" s="82">
        <f>IFERROR(VLOOKUP($C40,'2025'!$C$273:$U$528,19,FALSE),0)</f>
        <v>116323.47999999998</v>
      </c>
      <c r="F40" s="83">
        <f>IFERROR(VLOOKUP($C40,'2025'!$C$8:$U$263,19,FALSE),0)</f>
        <v>77861.460000000006</v>
      </c>
      <c r="G40" s="84">
        <f t="shared" si="6"/>
        <v>0.66935291138126218</v>
      </c>
      <c r="H40" s="85">
        <f t="shared" si="7"/>
        <v>9.7749591985336587E-6</v>
      </c>
      <c r="I40" s="86">
        <f t="shared" si="8"/>
        <v>-38462.019999999975</v>
      </c>
      <c r="J40" s="87">
        <f t="shared" si="9"/>
        <v>-0.33064708861873787</v>
      </c>
      <c r="K40" s="82">
        <f>VLOOKUP($C40,'2025'!$C$273:$U$528,VLOOKUP($L$4,Master!$D$9:$G$20,4,FALSE),FALSE)</f>
        <v>47853.200000000012</v>
      </c>
      <c r="L40" s="83">
        <f>VLOOKUP($C40,'2025'!$C$8:$U$263,VLOOKUP($L$4,Master!$D$9:$G$20,4,FALSE),FALSE)</f>
        <v>34667.070000000007</v>
      </c>
      <c r="M40" s="154">
        <f t="shared" si="10"/>
        <v>0.72444622303210648</v>
      </c>
      <c r="N40" s="154">
        <f t="shared" si="11"/>
        <v>4.3522070454716657E-6</v>
      </c>
      <c r="O40" s="83">
        <f t="shared" si="12"/>
        <v>-13186.130000000005</v>
      </c>
      <c r="P40" s="87">
        <f t="shared" si="13"/>
        <v>-0.27555377696789352</v>
      </c>
      <c r="Q40" s="78"/>
    </row>
    <row r="41" spans="2:17" s="79" customFormat="1" ht="12.75" x14ac:dyDescent="0.2">
      <c r="B41" s="72"/>
      <c r="C41" s="80" t="s">
        <v>526</v>
      </c>
      <c r="D41" s="81" t="s">
        <v>527</v>
      </c>
      <c r="E41" s="82">
        <f>IFERROR(VLOOKUP($C41,'2025'!$C$273:$U$528,19,FALSE),0)</f>
        <v>72164.570000000022</v>
      </c>
      <c r="F41" s="83">
        <f>IFERROR(VLOOKUP($C41,'2025'!$C$8:$U$263,19,FALSE),0)</f>
        <v>0</v>
      </c>
      <c r="G41" s="84">
        <f t="shared" si="6"/>
        <v>0</v>
      </c>
      <c r="H41" s="85">
        <f t="shared" si="7"/>
        <v>0</v>
      </c>
      <c r="I41" s="86">
        <f t="shared" si="8"/>
        <v>-72164.570000000022</v>
      </c>
      <c r="J41" s="87">
        <f t="shared" si="9"/>
        <v>-1</v>
      </c>
      <c r="K41" s="82">
        <f>VLOOKUP($C41,'2025'!$C$273:$U$528,VLOOKUP($L$4,Master!$D$9:$G$20,4,FALSE),FALSE)</f>
        <v>72164.570000000022</v>
      </c>
      <c r="L41" s="83">
        <f>VLOOKUP($C41,'2025'!$C$8:$U$263,VLOOKUP($L$4,Master!$D$9:$G$20,4,FALSE),FALSE)</f>
        <v>0</v>
      </c>
      <c r="M41" s="154">
        <f t="shared" si="10"/>
        <v>0</v>
      </c>
      <c r="N41" s="154">
        <f t="shared" si="11"/>
        <v>0</v>
      </c>
      <c r="O41" s="83">
        <f t="shared" si="12"/>
        <v>-72164.570000000022</v>
      </c>
      <c r="P41" s="87">
        <f t="shared" si="13"/>
        <v>-1</v>
      </c>
      <c r="Q41" s="78"/>
    </row>
    <row r="42" spans="2:17" s="79" customFormat="1" ht="12.75" x14ac:dyDescent="0.2">
      <c r="B42" s="72"/>
      <c r="C42" s="80" t="s">
        <v>528</v>
      </c>
      <c r="D42" s="81" t="s">
        <v>529</v>
      </c>
      <c r="E42" s="82">
        <f>IFERROR(VLOOKUP($C42,'2025'!$C$273:$U$528,19,FALSE),0)</f>
        <v>48988.54</v>
      </c>
      <c r="F42" s="83">
        <f>IFERROR(VLOOKUP($C42,'2025'!$C$8:$U$263,19,FALSE),0)</f>
        <v>0</v>
      </c>
      <c r="G42" s="84">
        <f t="shared" si="6"/>
        <v>0</v>
      </c>
      <c r="H42" s="85">
        <f t="shared" si="7"/>
        <v>0</v>
      </c>
      <c r="I42" s="86">
        <f t="shared" si="8"/>
        <v>-48988.54</v>
      </c>
      <c r="J42" s="87">
        <f t="shared" si="9"/>
        <v>-1</v>
      </c>
      <c r="K42" s="82">
        <f>VLOOKUP($C42,'2025'!$C$273:$U$528,VLOOKUP($L$4,Master!$D$9:$G$20,4,FALSE),FALSE)</f>
        <v>48988.54</v>
      </c>
      <c r="L42" s="83">
        <f>VLOOKUP($C42,'2025'!$C$8:$U$263,VLOOKUP($L$4,Master!$D$9:$G$20,4,FALSE),FALSE)</f>
        <v>0</v>
      </c>
      <c r="M42" s="154">
        <f t="shared" si="10"/>
        <v>0</v>
      </c>
      <c r="N42" s="154">
        <f t="shared" si="11"/>
        <v>0</v>
      </c>
      <c r="O42" s="83">
        <f t="shared" si="12"/>
        <v>-48988.54</v>
      </c>
      <c r="P42" s="87">
        <f t="shared" si="13"/>
        <v>-1</v>
      </c>
      <c r="Q42" s="78"/>
    </row>
    <row r="43" spans="2:17" s="79" customFormat="1" ht="12.75" x14ac:dyDescent="0.2">
      <c r="B43" s="72"/>
      <c r="C43" s="80" t="s">
        <v>75</v>
      </c>
      <c r="D43" s="81" t="s">
        <v>295</v>
      </c>
      <c r="E43" s="82">
        <f>IFERROR(VLOOKUP($C43,'2025'!$C$273:$U$528,19,FALSE),0)</f>
        <v>283664.93999999994</v>
      </c>
      <c r="F43" s="83">
        <f>IFERROR(VLOOKUP($C43,'2025'!$C$8:$U$263,19,FALSE),0)</f>
        <v>242594.62999999998</v>
      </c>
      <c r="G43" s="84">
        <f t="shared" si="6"/>
        <v>0.85521541717492489</v>
      </c>
      <c r="H43" s="85">
        <f t="shared" si="7"/>
        <v>3.0456051171315938E-5</v>
      </c>
      <c r="I43" s="86">
        <f t="shared" si="8"/>
        <v>-41070.309999999969</v>
      </c>
      <c r="J43" s="87">
        <f t="shared" si="9"/>
        <v>-0.14478458282507517</v>
      </c>
      <c r="K43" s="82">
        <f>VLOOKUP($C43,'2025'!$C$273:$U$528,VLOOKUP($L$4,Master!$D$9:$G$20,4,FALSE),FALSE)</f>
        <v>124387.45999999996</v>
      </c>
      <c r="L43" s="83">
        <f>VLOOKUP($C43,'2025'!$C$8:$U$263,VLOOKUP($L$4,Master!$D$9:$G$20,4,FALSE),FALSE)</f>
        <v>97267.829999999987</v>
      </c>
      <c r="M43" s="154">
        <f t="shared" si="10"/>
        <v>0.78197456560331735</v>
      </c>
      <c r="N43" s="154">
        <f t="shared" si="11"/>
        <v>1.2211292590453711E-5</v>
      </c>
      <c r="O43" s="83">
        <f t="shared" si="12"/>
        <v>-27119.629999999976</v>
      </c>
      <c r="P43" s="87">
        <f t="shared" si="13"/>
        <v>-0.21802543439668262</v>
      </c>
      <c r="Q43" s="78"/>
    </row>
    <row r="44" spans="2:17" s="79" customFormat="1" ht="12.75" x14ac:dyDescent="0.2">
      <c r="B44" s="72"/>
      <c r="C44" s="80" t="s">
        <v>76</v>
      </c>
      <c r="D44" s="81" t="s">
        <v>296</v>
      </c>
      <c r="E44" s="82">
        <f>IFERROR(VLOOKUP($C44,'2025'!$C$273:$U$528,19,FALSE),0)</f>
        <v>631638.61999999965</v>
      </c>
      <c r="F44" s="83">
        <f>IFERROR(VLOOKUP($C44,'2025'!$C$8:$U$263,19,FALSE),0)</f>
        <v>550407.93000000005</v>
      </c>
      <c r="G44" s="84">
        <f t="shared" si="6"/>
        <v>0.87139689146936639</v>
      </c>
      <c r="H44" s="85">
        <f t="shared" si="7"/>
        <v>6.9099848093002236E-5</v>
      </c>
      <c r="I44" s="86">
        <f t="shared" si="8"/>
        <v>-81230.689999999595</v>
      </c>
      <c r="J44" s="87">
        <f t="shared" si="9"/>
        <v>-0.12860310853063361</v>
      </c>
      <c r="K44" s="82">
        <f>VLOOKUP($C44,'2025'!$C$273:$U$528,VLOOKUP($L$4,Master!$D$9:$G$20,4,FALSE),FALSE)</f>
        <v>265933.74999999977</v>
      </c>
      <c r="L44" s="83">
        <f>VLOOKUP($C44,'2025'!$C$8:$U$263,VLOOKUP($L$4,Master!$D$9:$G$20,4,FALSE),FALSE)</f>
        <v>212855.38</v>
      </c>
      <c r="M44" s="154">
        <f t="shared" si="10"/>
        <v>0.80040754511227019</v>
      </c>
      <c r="N44" s="154">
        <f t="shared" si="11"/>
        <v>2.6722497300826074E-5</v>
      </c>
      <c r="O44" s="83">
        <f t="shared" si="12"/>
        <v>-53078.369999999763</v>
      </c>
      <c r="P44" s="87">
        <f t="shared" si="13"/>
        <v>-0.19959245488772978</v>
      </c>
      <c r="Q44" s="78"/>
    </row>
    <row r="45" spans="2:17" s="79" customFormat="1" ht="12.75" x14ac:dyDescent="0.2">
      <c r="B45" s="72"/>
      <c r="C45" s="80" t="s">
        <v>77</v>
      </c>
      <c r="D45" s="81" t="s">
        <v>297</v>
      </c>
      <c r="E45" s="82">
        <f>IFERROR(VLOOKUP($C45,'2025'!$C$273:$U$528,19,FALSE),0)</f>
        <v>661282.51999999979</v>
      </c>
      <c r="F45" s="83">
        <f>IFERROR(VLOOKUP($C45,'2025'!$C$8:$U$263,19,FALSE),0)</f>
        <v>569659.47</v>
      </c>
      <c r="G45" s="84">
        <f t="shared" si="6"/>
        <v>0.86144643593482584</v>
      </c>
      <c r="H45" s="85">
        <f t="shared" si="7"/>
        <v>7.1516743666356995E-5</v>
      </c>
      <c r="I45" s="86">
        <f t="shared" si="8"/>
        <v>-91623.049999999814</v>
      </c>
      <c r="J45" s="87">
        <f t="shared" si="9"/>
        <v>-0.13855356406517422</v>
      </c>
      <c r="K45" s="82">
        <f>VLOOKUP($C45,'2025'!$C$273:$U$528,VLOOKUP($L$4,Master!$D$9:$G$20,4,FALSE),FALSE)</f>
        <v>266611.07</v>
      </c>
      <c r="L45" s="83">
        <f>VLOOKUP($C45,'2025'!$C$8:$U$263,VLOOKUP($L$4,Master!$D$9:$G$20,4,FALSE),FALSE)</f>
        <v>201387.86</v>
      </c>
      <c r="M45" s="154">
        <f t="shared" si="10"/>
        <v>0.75536195852632815</v>
      </c>
      <c r="N45" s="154">
        <f t="shared" si="11"/>
        <v>2.5282830742963315E-5</v>
      </c>
      <c r="O45" s="83">
        <f t="shared" si="12"/>
        <v>-65223.210000000021</v>
      </c>
      <c r="P45" s="87">
        <f t="shared" si="13"/>
        <v>-0.24463804147367182</v>
      </c>
      <c r="Q45" s="78"/>
    </row>
    <row r="46" spans="2:17" s="79" customFormat="1" ht="12.75" x14ac:dyDescent="0.2">
      <c r="B46" s="72"/>
      <c r="C46" s="80" t="s">
        <v>78</v>
      </c>
      <c r="D46" s="81" t="s">
        <v>298</v>
      </c>
      <c r="E46" s="82">
        <f>IFERROR(VLOOKUP($C46,'2025'!$C$273:$U$528,19,FALSE),0)</f>
        <v>1199398.1700000002</v>
      </c>
      <c r="F46" s="83">
        <f>IFERROR(VLOOKUP($C46,'2025'!$C$8:$U$263,19,FALSE),0)</f>
        <v>1471052.98</v>
      </c>
      <c r="G46" s="84">
        <f t="shared" si="6"/>
        <v>1.2264926000345655</v>
      </c>
      <c r="H46" s="85">
        <f t="shared" si="7"/>
        <v>1.8468036507896652E-4</v>
      </c>
      <c r="I46" s="86">
        <f t="shared" si="8"/>
        <v>271654.80999999982</v>
      </c>
      <c r="J46" s="87">
        <f t="shared" si="9"/>
        <v>0.22649260003456548</v>
      </c>
      <c r="K46" s="82">
        <f>VLOOKUP($C46,'2025'!$C$273:$U$528,VLOOKUP($L$4,Master!$D$9:$G$20,4,FALSE),FALSE)</f>
        <v>483796.24</v>
      </c>
      <c r="L46" s="83">
        <f>VLOOKUP($C46,'2025'!$C$8:$U$263,VLOOKUP($L$4,Master!$D$9:$G$20,4,FALSE),FALSE)</f>
        <v>576406.85000000009</v>
      </c>
      <c r="M46" s="154">
        <f t="shared" si="10"/>
        <v>1.1914248238059892</v>
      </c>
      <c r="N46" s="154">
        <f t="shared" si="11"/>
        <v>7.2363829813945326E-5</v>
      </c>
      <c r="O46" s="83">
        <f t="shared" si="12"/>
        <v>92610.610000000102</v>
      </c>
      <c r="P46" s="87">
        <f t="shared" si="13"/>
        <v>0.19142482380598927</v>
      </c>
      <c r="Q46" s="78"/>
    </row>
    <row r="47" spans="2:17" s="79" customFormat="1" ht="12.75" x14ac:dyDescent="0.2">
      <c r="B47" s="72"/>
      <c r="C47" s="80" t="s">
        <v>79</v>
      </c>
      <c r="D47" s="81" t="s">
        <v>299</v>
      </c>
      <c r="E47" s="82">
        <f>IFERROR(VLOOKUP($C47,'2025'!$C$273:$U$528,19,FALSE),0)</f>
        <v>3074578.0300000007</v>
      </c>
      <c r="F47" s="83">
        <f>IFERROR(VLOOKUP($C47,'2025'!$C$8:$U$263,19,FALSE),0)</f>
        <v>2997962.1499999994</v>
      </c>
      <c r="G47" s="84">
        <f t="shared" si="6"/>
        <v>0.97508084711058662</v>
      </c>
      <c r="H47" s="85">
        <f t="shared" si="7"/>
        <v>3.7637308233108184E-4</v>
      </c>
      <c r="I47" s="86">
        <f t="shared" si="8"/>
        <v>-76615.880000001285</v>
      </c>
      <c r="J47" s="87">
        <f t="shared" si="9"/>
        <v>-2.4919152889413338E-2</v>
      </c>
      <c r="K47" s="82">
        <f>VLOOKUP($C47,'2025'!$C$273:$U$528,VLOOKUP($L$4,Master!$D$9:$G$20,4,FALSE),FALSE)</f>
        <v>1258339.1099999971</v>
      </c>
      <c r="L47" s="83">
        <f>VLOOKUP($C47,'2025'!$C$8:$U$263,VLOOKUP($L$4,Master!$D$9:$G$20,4,FALSE),FALSE)</f>
        <v>1181060.46</v>
      </c>
      <c r="M47" s="154">
        <f t="shared" si="10"/>
        <v>0.93858678524265426</v>
      </c>
      <c r="N47" s="154">
        <f t="shared" si="11"/>
        <v>1.4827384186607076E-4</v>
      </c>
      <c r="O47" s="83">
        <f t="shared" si="12"/>
        <v>-77278.649999997113</v>
      </c>
      <c r="P47" s="87">
        <f t="shared" si="13"/>
        <v>-6.1413214757345728E-2</v>
      </c>
      <c r="Q47" s="78"/>
    </row>
    <row r="48" spans="2:17" s="79" customFormat="1" ht="12.75" x14ac:dyDescent="0.2">
      <c r="B48" s="72"/>
      <c r="C48" s="80" t="s">
        <v>80</v>
      </c>
      <c r="D48" s="81" t="s">
        <v>300</v>
      </c>
      <c r="E48" s="82">
        <f>IFERROR(VLOOKUP($C48,'2025'!$C$273:$U$528,19,FALSE),0)</f>
        <v>1376850.7800000007</v>
      </c>
      <c r="F48" s="83">
        <f>IFERROR(VLOOKUP($C48,'2025'!$C$8:$U$263,19,FALSE),0)</f>
        <v>1422199.63</v>
      </c>
      <c r="G48" s="84">
        <f t="shared" si="6"/>
        <v>1.0329366483708562</v>
      </c>
      <c r="H48" s="85">
        <f t="shared" si="7"/>
        <v>1.7854717026138044E-4</v>
      </c>
      <c r="I48" s="86">
        <f t="shared" si="8"/>
        <v>45348.849999999162</v>
      </c>
      <c r="J48" s="87">
        <f t="shared" si="9"/>
        <v>3.2936648370856234E-2</v>
      </c>
      <c r="K48" s="82">
        <f>VLOOKUP($C48,'2025'!$C$273:$U$528,VLOOKUP($L$4,Master!$D$9:$G$20,4,FALSE),FALSE)</f>
        <v>597067.54000000015</v>
      </c>
      <c r="L48" s="83">
        <f>VLOOKUP($C48,'2025'!$C$8:$U$263,VLOOKUP($L$4,Master!$D$9:$G$20,4,FALSE),FALSE)</f>
        <v>585090.14999999979</v>
      </c>
      <c r="M48" s="154">
        <f t="shared" si="10"/>
        <v>0.97993963965952602</v>
      </c>
      <c r="N48" s="154">
        <f t="shared" si="11"/>
        <v>7.3453957114520278E-5</v>
      </c>
      <c r="O48" s="83">
        <f t="shared" si="12"/>
        <v>-11977.390000000363</v>
      </c>
      <c r="P48" s="87">
        <f t="shared" si="13"/>
        <v>-2.0060360340473978E-2</v>
      </c>
      <c r="Q48" s="78"/>
    </row>
    <row r="49" spans="2:17" s="79" customFormat="1" ht="12.75" x14ac:dyDescent="0.2">
      <c r="B49" s="72"/>
      <c r="C49" s="80" t="s">
        <v>81</v>
      </c>
      <c r="D49" s="81" t="s">
        <v>301</v>
      </c>
      <c r="E49" s="82">
        <f>IFERROR(VLOOKUP($C49,'2025'!$C$273:$U$528,19,FALSE),0)</f>
        <v>1507978.7300000023</v>
      </c>
      <c r="F49" s="83">
        <f>IFERROR(VLOOKUP($C49,'2025'!$C$8:$U$263,19,FALSE),0)</f>
        <v>1453065.4899999995</v>
      </c>
      <c r="G49" s="84">
        <f t="shared" si="6"/>
        <v>0.96358487098819845</v>
      </c>
      <c r="H49" s="85">
        <f t="shared" si="7"/>
        <v>1.8242216210108715E-4</v>
      </c>
      <c r="I49" s="86">
        <f t="shared" si="8"/>
        <v>-54913.240000002785</v>
      </c>
      <c r="J49" s="87">
        <f t="shared" si="9"/>
        <v>-3.6415129011801578E-2</v>
      </c>
      <c r="K49" s="82">
        <f>VLOOKUP($C49,'2025'!$C$273:$U$528,VLOOKUP($L$4,Master!$D$9:$G$20,4,FALSE),FALSE)</f>
        <v>612757.2100000002</v>
      </c>
      <c r="L49" s="83">
        <f>VLOOKUP($C49,'2025'!$C$8:$U$263,VLOOKUP($L$4,Master!$D$9:$G$20,4,FALSE),FALSE)</f>
        <v>567373.80000000005</v>
      </c>
      <c r="M49" s="154">
        <f t="shared" si="10"/>
        <v>0.92593573888751124</v>
      </c>
      <c r="N49" s="154">
        <f t="shared" si="11"/>
        <v>7.1229793858437746E-5</v>
      </c>
      <c r="O49" s="83">
        <f t="shared" si="12"/>
        <v>-45383.410000000149</v>
      </c>
      <c r="P49" s="87">
        <f t="shared" si="13"/>
        <v>-7.4064261112488802E-2</v>
      </c>
      <c r="Q49" s="78"/>
    </row>
    <row r="50" spans="2:17" s="79" customFormat="1" ht="12.75" x14ac:dyDescent="0.2">
      <c r="B50" s="72"/>
      <c r="C50" s="80" t="s">
        <v>82</v>
      </c>
      <c r="D50" s="81" t="s">
        <v>302</v>
      </c>
      <c r="E50" s="82">
        <f>IFERROR(VLOOKUP($C50,'2025'!$C$273:$U$528,19,FALSE),0)</f>
        <v>411687.74000000011</v>
      </c>
      <c r="F50" s="83">
        <f>IFERROR(VLOOKUP($C50,'2025'!$C$8:$U$263,19,FALSE),0)</f>
        <v>398513.2300000001</v>
      </c>
      <c r="G50" s="84">
        <f t="shared" si="6"/>
        <v>0.96799877985193339</v>
      </c>
      <c r="H50" s="85">
        <f t="shared" si="7"/>
        <v>5.0030535817410312E-5</v>
      </c>
      <c r="I50" s="86">
        <f t="shared" si="8"/>
        <v>-13174.510000000009</v>
      </c>
      <c r="J50" s="87">
        <f t="shared" si="9"/>
        <v>-3.2001220148066604E-2</v>
      </c>
      <c r="K50" s="82">
        <f>VLOOKUP($C50,'2025'!$C$273:$U$528,VLOOKUP($L$4,Master!$D$9:$G$20,4,FALSE),FALSE)</f>
        <v>167983.87</v>
      </c>
      <c r="L50" s="83">
        <f>VLOOKUP($C50,'2025'!$C$8:$U$263,VLOOKUP($L$4,Master!$D$9:$G$20,4,FALSE),FALSE)</f>
        <v>159884.17000000007</v>
      </c>
      <c r="M50" s="154">
        <f t="shared" si="10"/>
        <v>0.95178287058156286</v>
      </c>
      <c r="N50" s="154">
        <f t="shared" si="11"/>
        <v>2.0072334094960715E-5</v>
      </c>
      <c r="O50" s="83">
        <f t="shared" si="12"/>
        <v>-8099.6999999999243</v>
      </c>
      <c r="P50" s="87">
        <f t="shared" si="13"/>
        <v>-4.8217129418437164E-2</v>
      </c>
      <c r="Q50" s="78"/>
    </row>
    <row r="51" spans="2:17" s="79" customFormat="1" ht="12.75" x14ac:dyDescent="0.2">
      <c r="B51" s="72"/>
      <c r="C51" s="80" t="s">
        <v>83</v>
      </c>
      <c r="D51" s="81" t="s">
        <v>303</v>
      </c>
      <c r="E51" s="82">
        <f>IFERROR(VLOOKUP($C51,'2025'!$C$273:$U$528,19,FALSE),0)</f>
        <v>575650.14000000013</v>
      </c>
      <c r="F51" s="83">
        <f>IFERROR(VLOOKUP($C51,'2025'!$C$8:$U$263,19,FALSE),0)</f>
        <v>479415.52999999997</v>
      </c>
      <c r="G51" s="84">
        <f t="shared" si="6"/>
        <v>0.83282448259284692</v>
      </c>
      <c r="H51" s="85">
        <f t="shared" si="7"/>
        <v>6.0187251111055308E-5</v>
      </c>
      <c r="I51" s="86">
        <f t="shared" si="8"/>
        <v>-96234.610000000161</v>
      </c>
      <c r="J51" s="87">
        <f t="shared" si="9"/>
        <v>-0.16717551740715314</v>
      </c>
      <c r="K51" s="82">
        <f>VLOOKUP($C51,'2025'!$C$273:$U$528,VLOOKUP($L$4,Master!$D$9:$G$20,4,FALSE),FALSE)</f>
        <v>245153.63999999996</v>
      </c>
      <c r="L51" s="83">
        <f>VLOOKUP($C51,'2025'!$C$8:$U$263,VLOOKUP($L$4,Master!$D$9:$G$20,4,FALSE),FALSE)</f>
        <v>168902.05</v>
      </c>
      <c r="M51" s="154">
        <f t="shared" si="10"/>
        <v>0.68896407167358409</v>
      </c>
      <c r="N51" s="154">
        <f t="shared" si="11"/>
        <v>2.1204465563562405E-5</v>
      </c>
      <c r="O51" s="83">
        <f t="shared" si="12"/>
        <v>-76251.589999999967</v>
      </c>
      <c r="P51" s="87">
        <f t="shared" si="13"/>
        <v>-0.31103592832641597</v>
      </c>
      <c r="Q51" s="78"/>
    </row>
    <row r="52" spans="2:17" s="79" customFormat="1" ht="12.75" x14ac:dyDescent="0.2">
      <c r="B52" s="72"/>
      <c r="C52" s="80" t="s">
        <v>84</v>
      </c>
      <c r="D52" s="81" t="s">
        <v>304</v>
      </c>
      <c r="E52" s="82">
        <f>IFERROR(VLOOKUP($C52,'2025'!$C$273:$U$528,19,FALSE),0)</f>
        <v>350113.15999999992</v>
      </c>
      <c r="F52" s="83">
        <f>IFERROR(VLOOKUP($C52,'2025'!$C$8:$U$263,19,FALSE),0)</f>
        <v>263805.48</v>
      </c>
      <c r="G52" s="84">
        <f t="shared" si="6"/>
        <v>0.7534863299625757</v>
      </c>
      <c r="H52" s="85">
        <f t="shared" si="7"/>
        <v>3.3118924347804249E-5</v>
      </c>
      <c r="I52" s="86">
        <f t="shared" si="8"/>
        <v>-86307.679999999935</v>
      </c>
      <c r="J52" s="87">
        <f t="shared" si="9"/>
        <v>-0.24651367003742433</v>
      </c>
      <c r="K52" s="82">
        <f>VLOOKUP($C52,'2025'!$C$273:$U$528,VLOOKUP($L$4,Master!$D$9:$G$20,4,FALSE),FALSE)</f>
        <v>172361.15999999995</v>
      </c>
      <c r="L52" s="83">
        <f>VLOOKUP($C52,'2025'!$C$8:$U$263,VLOOKUP($L$4,Master!$D$9:$G$20,4,FALSE),FALSE)</f>
        <v>94295.72</v>
      </c>
      <c r="M52" s="154">
        <f t="shared" si="10"/>
        <v>0.54708218487274063</v>
      </c>
      <c r="N52" s="154">
        <f t="shared" si="11"/>
        <v>1.1838165063901374E-5</v>
      </c>
      <c r="O52" s="83">
        <f t="shared" si="12"/>
        <v>-78065.439999999944</v>
      </c>
      <c r="P52" s="87">
        <f t="shared" si="13"/>
        <v>-0.45291781512725937</v>
      </c>
      <c r="Q52" s="78"/>
    </row>
    <row r="53" spans="2:17" s="79" customFormat="1" ht="12.75" x14ac:dyDescent="0.2">
      <c r="B53" s="72"/>
      <c r="C53" s="80" t="s">
        <v>85</v>
      </c>
      <c r="D53" s="81" t="s">
        <v>305</v>
      </c>
      <c r="E53" s="82">
        <f>IFERROR(VLOOKUP($C53,'2025'!$C$273:$U$528,19,FALSE),0)</f>
        <v>3375556.1399999997</v>
      </c>
      <c r="F53" s="83">
        <f>IFERROR(VLOOKUP($C53,'2025'!$C$8:$U$263,19,FALSE),0)</f>
        <v>2906880.5199999996</v>
      </c>
      <c r="G53" s="84">
        <f t="shared" si="6"/>
        <v>0.86115602864777119</v>
      </c>
      <c r="H53" s="85">
        <f t="shared" si="7"/>
        <v>3.6493842368242642E-4</v>
      </c>
      <c r="I53" s="86">
        <f t="shared" si="8"/>
        <v>-468675.62000000011</v>
      </c>
      <c r="J53" s="87">
        <f t="shared" si="9"/>
        <v>-0.13884397135222884</v>
      </c>
      <c r="K53" s="82">
        <f>VLOOKUP($C53,'2025'!$C$273:$U$528,VLOOKUP($L$4,Master!$D$9:$G$20,4,FALSE),FALSE)</f>
        <v>1255302.3099999996</v>
      </c>
      <c r="L53" s="83">
        <f>VLOOKUP($C53,'2025'!$C$8:$U$263,VLOOKUP($L$4,Master!$D$9:$G$20,4,FALSE),FALSE)</f>
        <v>1165998.0699999998</v>
      </c>
      <c r="M53" s="154">
        <f t="shared" si="10"/>
        <v>0.92885837993877363</v>
      </c>
      <c r="N53" s="154">
        <f t="shared" si="11"/>
        <v>1.463828646395661E-4</v>
      </c>
      <c r="O53" s="83">
        <f t="shared" si="12"/>
        <v>-89304.239999999758</v>
      </c>
      <c r="P53" s="87">
        <f t="shared" si="13"/>
        <v>-7.114162006122636E-2</v>
      </c>
      <c r="Q53" s="78"/>
    </row>
    <row r="54" spans="2:17" s="79" customFormat="1" ht="25.5" x14ac:dyDescent="0.2">
      <c r="B54" s="72"/>
      <c r="C54" s="80" t="s">
        <v>86</v>
      </c>
      <c r="D54" s="81" t="s">
        <v>306</v>
      </c>
      <c r="E54" s="82">
        <f>IFERROR(VLOOKUP($C54,'2025'!$C$273:$U$528,19,FALSE),0)</f>
        <v>113194.58999999997</v>
      </c>
      <c r="F54" s="83">
        <f>IFERROR(VLOOKUP($C54,'2025'!$C$8:$U$263,19,FALSE),0)</f>
        <v>79423.97</v>
      </c>
      <c r="G54" s="84">
        <f t="shared" si="6"/>
        <v>0.70165871001432156</v>
      </c>
      <c r="H54" s="85">
        <f t="shared" si="7"/>
        <v>9.9711213498380505E-6</v>
      </c>
      <c r="I54" s="86">
        <f t="shared" si="8"/>
        <v>-33770.619999999966</v>
      </c>
      <c r="J54" s="87">
        <f t="shared" si="9"/>
        <v>-0.29834128998567844</v>
      </c>
      <c r="K54" s="82">
        <f>VLOOKUP($C54,'2025'!$C$273:$U$528,VLOOKUP($L$4,Master!$D$9:$G$20,4,FALSE),FALSE)</f>
        <v>39143.859999999993</v>
      </c>
      <c r="L54" s="83">
        <f>VLOOKUP($C54,'2025'!$C$8:$U$263,VLOOKUP($L$4,Master!$D$9:$G$20,4,FALSE),FALSE)</f>
        <v>44799.34</v>
      </c>
      <c r="M54" s="154">
        <f t="shared" si="10"/>
        <v>1.1444793640688478</v>
      </c>
      <c r="N54" s="154">
        <f t="shared" si="11"/>
        <v>5.6242423481557729E-6</v>
      </c>
      <c r="O54" s="83">
        <f t="shared" si="12"/>
        <v>5655.4800000000032</v>
      </c>
      <c r="P54" s="87">
        <f t="shared" si="13"/>
        <v>0.14447936406884768</v>
      </c>
      <c r="Q54" s="78"/>
    </row>
    <row r="55" spans="2:17" s="79" customFormat="1" ht="12.75" x14ac:dyDescent="0.2">
      <c r="B55" s="72"/>
      <c r="C55" s="80" t="s">
        <v>87</v>
      </c>
      <c r="D55" s="81" t="s">
        <v>307</v>
      </c>
      <c r="E55" s="82">
        <f>IFERROR(VLOOKUP($C55,'2025'!$C$273:$U$528,19,FALSE),0)</f>
        <v>189247.12999999998</v>
      </c>
      <c r="F55" s="83">
        <f>IFERROR(VLOOKUP($C55,'2025'!$C$8:$U$263,19,FALSE),0)</f>
        <v>162577.52000000002</v>
      </c>
      <c r="G55" s="84">
        <f t="shared" si="6"/>
        <v>0.85907522085011301</v>
      </c>
      <c r="H55" s="85">
        <f t="shared" si="7"/>
        <v>2.0410465262259274E-5</v>
      </c>
      <c r="I55" s="86">
        <f t="shared" si="8"/>
        <v>-26669.609999999957</v>
      </c>
      <c r="J55" s="87">
        <f t="shared" si="9"/>
        <v>-0.14092477914988702</v>
      </c>
      <c r="K55" s="82">
        <f>VLOOKUP($C55,'2025'!$C$273:$U$528,VLOOKUP($L$4,Master!$D$9:$G$20,4,FALSE),FALSE)</f>
        <v>75110.010000000009</v>
      </c>
      <c r="L55" s="83">
        <f>VLOOKUP($C55,'2025'!$C$8:$U$263,VLOOKUP($L$4,Master!$D$9:$G$20,4,FALSE),FALSE)</f>
        <v>63857.470000000016</v>
      </c>
      <c r="M55" s="154">
        <f t="shared" si="10"/>
        <v>0.85018588068354684</v>
      </c>
      <c r="N55" s="154">
        <f t="shared" si="11"/>
        <v>8.0168566550330202E-6</v>
      </c>
      <c r="O55" s="83">
        <f t="shared" si="12"/>
        <v>-11252.539999999994</v>
      </c>
      <c r="P55" s="87">
        <f t="shared" si="13"/>
        <v>-0.14981411931645319</v>
      </c>
      <c r="Q55" s="78"/>
    </row>
    <row r="56" spans="2:17" s="79" customFormat="1" ht="25.5" x14ac:dyDescent="0.2">
      <c r="B56" s="72"/>
      <c r="C56" s="80" t="s">
        <v>88</v>
      </c>
      <c r="D56" s="81" t="s">
        <v>308</v>
      </c>
      <c r="E56" s="82">
        <f>IFERROR(VLOOKUP($C56,'2025'!$C$273:$U$528,19,FALSE),0)</f>
        <v>189595.16999999995</v>
      </c>
      <c r="F56" s="83">
        <f>IFERROR(VLOOKUP($C56,'2025'!$C$8:$U$263,19,FALSE),0)</f>
        <v>239742.16999999998</v>
      </c>
      <c r="G56" s="84">
        <f t="shared" si="6"/>
        <v>1.2644951345543245</v>
      </c>
      <c r="H56" s="85">
        <f t="shared" si="7"/>
        <v>3.0097944861526097E-5</v>
      </c>
      <c r="I56" s="86">
        <f t="shared" si="8"/>
        <v>50147.000000000029</v>
      </c>
      <c r="J56" s="87">
        <f t="shared" si="9"/>
        <v>0.26449513455432455</v>
      </c>
      <c r="K56" s="82">
        <f>VLOOKUP($C56,'2025'!$C$273:$U$528,VLOOKUP($L$4,Master!$D$9:$G$20,4,FALSE),FALSE)</f>
        <v>76595.199999999983</v>
      </c>
      <c r="L56" s="83">
        <f>VLOOKUP($C56,'2025'!$C$8:$U$263,VLOOKUP($L$4,Master!$D$9:$G$20,4,FALSE),FALSE)</f>
        <v>81977.709999999977</v>
      </c>
      <c r="M56" s="154">
        <f t="shared" si="10"/>
        <v>1.0702721580464571</v>
      </c>
      <c r="N56" s="154">
        <f t="shared" si="11"/>
        <v>1.0291725462625853E-5</v>
      </c>
      <c r="O56" s="83">
        <f t="shared" si="12"/>
        <v>5382.5099999999948</v>
      </c>
      <c r="P56" s="87">
        <f t="shared" si="13"/>
        <v>7.0272158046457173E-2</v>
      </c>
      <c r="Q56" s="78"/>
    </row>
    <row r="57" spans="2:17" s="79" customFormat="1" ht="12.75" x14ac:dyDescent="0.2">
      <c r="B57" s="72"/>
      <c r="C57" s="80" t="s">
        <v>89</v>
      </c>
      <c r="D57" s="81" t="s">
        <v>309</v>
      </c>
      <c r="E57" s="82">
        <f>IFERROR(VLOOKUP($C57,'2025'!$C$273:$U$528,19,FALSE),0)</f>
        <v>393255.41999999993</v>
      </c>
      <c r="F57" s="83">
        <f>IFERROR(VLOOKUP($C57,'2025'!$C$8:$U$263,19,FALSE),0)</f>
        <v>219670.08000000002</v>
      </c>
      <c r="G57" s="84">
        <f t="shared" si="6"/>
        <v>0.55859390316858204</v>
      </c>
      <c r="H57" s="85">
        <f t="shared" si="7"/>
        <v>2.7578035001380974E-5</v>
      </c>
      <c r="I57" s="86">
        <f t="shared" si="8"/>
        <v>-173585.33999999991</v>
      </c>
      <c r="J57" s="87">
        <f t="shared" si="9"/>
        <v>-0.44140609683141796</v>
      </c>
      <c r="K57" s="82">
        <f>VLOOKUP($C57,'2025'!$C$273:$U$528,VLOOKUP($L$4,Master!$D$9:$G$20,4,FALSE),FALSE)</f>
        <v>135850.21</v>
      </c>
      <c r="L57" s="83">
        <f>VLOOKUP($C57,'2025'!$C$8:$U$263,VLOOKUP($L$4,Master!$D$9:$G$20,4,FALSE),FALSE)</f>
        <v>110032.48</v>
      </c>
      <c r="M57" s="154">
        <f t="shared" si="10"/>
        <v>0.80995443437297598</v>
      </c>
      <c r="N57" s="154">
        <f t="shared" si="11"/>
        <v>1.3813804705350641E-5</v>
      </c>
      <c r="O57" s="83">
        <f t="shared" si="12"/>
        <v>-25817.729999999996</v>
      </c>
      <c r="P57" s="87">
        <f t="shared" si="13"/>
        <v>-0.19004556562702404</v>
      </c>
      <c r="Q57" s="78"/>
    </row>
    <row r="58" spans="2:17" s="79" customFormat="1" ht="12.75" x14ac:dyDescent="0.2">
      <c r="B58" s="72"/>
      <c r="C58" s="80" t="s">
        <v>90</v>
      </c>
      <c r="D58" s="81" t="s">
        <v>310</v>
      </c>
      <c r="E58" s="82">
        <f>IFERROR(VLOOKUP($C58,'2025'!$C$273:$U$528,19,FALSE),0)</f>
        <v>512986.30000000005</v>
      </c>
      <c r="F58" s="83">
        <f>IFERROR(VLOOKUP($C58,'2025'!$C$8:$U$263,19,FALSE),0)</f>
        <v>305838.56</v>
      </c>
      <c r="G58" s="84">
        <f t="shared" si="6"/>
        <v>0.59619245192317993</v>
      </c>
      <c r="H58" s="85">
        <f t="shared" si="7"/>
        <v>3.8395882190473797E-5</v>
      </c>
      <c r="I58" s="86">
        <f t="shared" si="8"/>
        <v>-207147.74000000005</v>
      </c>
      <c r="J58" s="87">
        <f t="shared" si="9"/>
        <v>-0.40380754807682007</v>
      </c>
      <c r="K58" s="82">
        <f>VLOOKUP($C58,'2025'!$C$273:$U$528,VLOOKUP($L$4,Master!$D$9:$G$20,4,FALSE),FALSE)</f>
        <v>214156.47</v>
      </c>
      <c r="L58" s="83">
        <f>VLOOKUP($C58,'2025'!$C$8:$U$263,VLOOKUP($L$4,Master!$D$9:$G$20,4,FALSE),FALSE)</f>
        <v>145634.81</v>
      </c>
      <c r="M58" s="154">
        <f t="shared" si="10"/>
        <v>0.68003927221998006</v>
      </c>
      <c r="N58" s="154">
        <f t="shared" si="11"/>
        <v>1.8283427072086775E-5</v>
      </c>
      <c r="O58" s="83">
        <f t="shared" si="12"/>
        <v>-68521.66</v>
      </c>
      <c r="P58" s="87">
        <f t="shared" si="13"/>
        <v>-0.31996072778001994</v>
      </c>
      <c r="Q58" s="78"/>
    </row>
    <row r="59" spans="2:17" s="79" customFormat="1" ht="12.75" x14ac:dyDescent="0.2">
      <c r="B59" s="72"/>
      <c r="C59" s="80" t="s">
        <v>91</v>
      </c>
      <c r="D59" s="81" t="s">
        <v>311</v>
      </c>
      <c r="E59" s="82">
        <f>IFERROR(VLOOKUP($C59,'2025'!$C$273:$U$528,19,FALSE),0)</f>
        <v>144073.10999999999</v>
      </c>
      <c r="F59" s="83">
        <f>IFERROR(VLOOKUP($C59,'2025'!$C$8:$U$263,19,FALSE),0)</f>
        <v>168639.97000000003</v>
      </c>
      <c r="G59" s="84">
        <f t="shared" si="6"/>
        <v>1.1705166217346183</v>
      </c>
      <c r="H59" s="85">
        <f t="shared" si="7"/>
        <v>2.117156326110428E-5</v>
      </c>
      <c r="I59" s="86">
        <f t="shared" si="8"/>
        <v>24566.860000000044</v>
      </c>
      <c r="J59" s="87">
        <f t="shared" si="9"/>
        <v>0.17051662173461826</v>
      </c>
      <c r="K59" s="82">
        <f>VLOOKUP($C59,'2025'!$C$273:$U$528,VLOOKUP($L$4,Master!$D$9:$G$20,4,FALSE),FALSE)</f>
        <v>58454.749999999985</v>
      </c>
      <c r="L59" s="83">
        <f>VLOOKUP($C59,'2025'!$C$8:$U$263,VLOOKUP($L$4,Master!$D$9:$G$20,4,FALSE),FALSE)</f>
        <v>56253.700000000004</v>
      </c>
      <c r="M59" s="154">
        <f t="shared" si="10"/>
        <v>0.96234608821353296</v>
      </c>
      <c r="N59" s="154">
        <f t="shared" si="11"/>
        <v>7.0622567604891158E-6</v>
      </c>
      <c r="O59" s="83">
        <f t="shared" si="12"/>
        <v>-2201.0499999999811</v>
      </c>
      <c r="P59" s="87">
        <f t="shared" si="13"/>
        <v>-3.7653911786466994E-2</v>
      </c>
      <c r="Q59" s="78"/>
    </row>
    <row r="60" spans="2:17" s="79" customFormat="1" ht="12.75" x14ac:dyDescent="0.2">
      <c r="B60" s="72"/>
      <c r="C60" s="80" t="s">
        <v>92</v>
      </c>
      <c r="D60" s="81" t="s">
        <v>312</v>
      </c>
      <c r="E60" s="82">
        <f>IFERROR(VLOOKUP($C60,'2025'!$C$273:$U$528,19,FALSE),0)</f>
        <v>172138.72</v>
      </c>
      <c r="F60" s="83">
        <f>IFERROR(VLOOKUP($C60,'2025'!$C$8:$U$263,19,FALSE),0)</f>
        <v>100019.06</v>
      </c>
      <c r="G60" s="84">
        <f t="shared" si="6"/>
        <v>0.58103754925097617</v>
      </c>
      <c r="H60" s="85">
        <f t="shared" si="7"/>
        <v>1.2556690185050343E-5</v>
      </c>
      <c r="I60" s="86">
        <f t="shared" si="8"/>
        <v>-72119.66</v>
      </c>
      <c r="J60" s="87">
        <f t="shared" si="9"/>
        <v>-0.41896245074902383</v>
      </c>
      <c r="K60" s="82">
        <f>VLOOKUP($C60,'2025'!$C$273:$U$528,VLOOKUP($L$4,Master!$D$9:$G$20,4,FALSE),FALSE)</f>
        <v>61513.079999999994</v>
      </c>
      <c r="L60" s="83">
        <f>VLOOKUP($C60,'2025'!$C$8:$U$263,VLOOKUP($L$4,Master!$D$9:$G$20,4,FALSE),FALSE)</f>
        <v>46936.93</v>
      </c>
      <c r="M60" s="154">
        <f t="shared" si="10"/>
        <v>0.76303982827717298</v>
      </c>
      <c r="N60" s="154">
        <f t="shared" si="11"/>
        <v>5.8926017525799081E-6</v>
      </c>
      <c r="O60" s="83">
        <f t="shared" si="12"/>
        <v>-14576.149999999994</v>
      </c>
      <c r="P60" s="87">
        <f t="shared" si="13"/>
        <v>-0.23696017172282702</v>
      </c>
      <c r="Q60" s="78"/>
    </row>
    <row r="61" spans="2:17" s="79" customFormat="1" ht="25.5" x14ac:dyDescent="0.2">
      <c r="B61" s="72"/>
      <c r="C61" s="80" t="s">
        <v>93</v>
      </c>
      <c r="D61" s="81" t="s">
        <v>313</v>
      </c>
      <c r="E61" s="82">
        <f>IFERROR(VLOOKUP($C61,'2025'!$C$273:$U$528,19,FALSE),0)</f>
        <v>139221.29999999999</v>
      </c>
      <c r="F61" s="83">
        <f>IFERROR(VLOOKUP($C61,'2025'!$C$8:$U$263,19,FALSE),0)</f>
        <v>74147.979999999981</v>
      </c>
      <c r="G61" s="84">
        <f t="shared" si="6"/>
        <v>0.53259077454383763</v>
      </c>
      <c r="H61" s="85">
        <f t="shared" si="7"/>
        <v>9.3087578778215755E-6</v>
      </c>
      <c r="I61" s="86">
        <f t="shared" si="8"/>
        <v>-65073.320000000007</v>
      </c>
      <c r="J61" s="87">
        <f t="shared" si="9"/>
        <v>-0.46740922545616231</v>
      </c>
      <c r="K61" s="82">
        <f>VLOOKUP($C61,'2025'!$C$273:$U$528,VLOOKUP($L$4,Master!$D$9:$G$20,4,FALSE),FALSE)</f>
        <v>77672.12999999999</v>
      </c>
      <c r="L61" s="83">
        <f>VLOOKUP($C61,'2025'!$C$8:$U$263,VLOOKUP($L$4,Master!$D$9:$G$20,4,FALSE),FALSE)</f>
        <v>33389.829999999994</v>
      </c>
      <c r="M61" s="154">
        <f t="shared" si="10"/>
        <v>0.4298817349286031</v>
      </c>
      <c r="N61" s="154">
        <f t="shared" si="11"/>
        <v>4.1918585381776175E-6</v>
      </c>
      <c r="O61" s="83">
        <f t="shared" si="12"/>
        <v>-44282.299999999996</v>
      </c>
      <c r="P61" s="87">
        <f t="shared" si="13"/>
        <v>-0.57011826507139696</v>
      </c>
      <c r="Q61" s="78"/>
    </row>
    <row r="62" spans="2:17" s="79" customFormat="1" ht="12.75" x14ac:dyDescent="0.2">
      <c r="B62" s="72"/>
      <c r="C62" s="80" t="s">
        <v>94</v>
      </c>
      <c r="D62" s="81" t="s">
        <v>314</v>
      </c>
      <c r="E62" s="82">
        <f>IFERROR(VLOOKUP($C62,'2025'!$C$273:$U$528,19,FALSE),0)</f>
        <v>58519.42</v>
      </c>
      <c r="F62" s="83">
        <f>IFERROR(VLOOKUP($C62,'2025'!$C$8:$U$263,19,FALSE),0)</f>
        <v>44479.689999999981</v>
      </c>
      <c r="G62" s="84">
        <f t="shared" si="6"/>
        <v>0.76008425920831035</v>
      </c>
      <c r="H62" s="85">
        <f t="shared" si="7"/>
        <v>5.5841125367213174E-6</v>
      </c>
      <c r="I62" s="86">
        <f t="shared" si="8"/>
        <v>-14039.730000000018</v>
      </c>
      <c r="J62" s="87">
        <f t="shared" si="9"/>
        <v>-0.23991574079168965</v>
      </c>
      <c r="K62" s="82">
        <f>VLOOKUP($C62,'2025'!$C$273:$U$528,VLOOKUP($L$4,Master!$D$9:$G$20,4,FALSE),FALSE)</f>
        <v>31167.919999999998</v>
      </c>
      <c r="L62" s="83">
        <f>VLOOKUP($C62,'2025'!$C$8:$U$263,VLOOKUP($L$4,Master!$D$9:$G$20,4,FALSE),FALSE)</f>
        <v>26764.319999999985</v>
      </c>
      <c r="M62" s="154">
        <f t="shared" si="10"/>
        <v>0.85871370306391914</v>
      </c>
      <c r="N62" s="154">
        <f t="shared" si="11"/>
        <v>3.3600723127526533E-6</v>
      </c>
      <c r="O62" s="83">
        <f t="shared" si="12"/>
        <v>-4403.6000000000131</v>
      </c>
      <c r="P62" s="87">
        <f t="shared" si="13"/>
        <v>-0.14128629693608086</v>
      </c>
      <c r="Q62" s="78"/>
    </row>
    <row r="63" spans="2:17" s="79" customFormat="1" ht="25.5" x14ac:dyDescent="0.2">
      <c r="B63" s="72"/>
      <c r="C63" s="80" t="s">
        <v>95</v>
      </c>
      <c r="D63" s="81" t="s">
        <v>315</v>
      </c>
      <c r="E63" s="82">
        <f>IFERROR(VLOOKUP($C63,'2025'!$C$273:$U$528,19,FALSE),0)</f>
        <v>25881.910000000003</v>
      </c>
      <c r="F63" s="83">
        <f>IFERROR(VLOOKUP($C63,'2025'!$C$8:$U$263,19,FALSE),0)</f>
        <v>0</v>
      </c>
      <c r="G63" s="84">
        <f t="shared" si="6"/>
        <v>0</v>
      </c>
      <c r="H63" s="85">
        <f t="shared" si="7"/>
        <v>0</v>
      </c>
      <c r="I63" s="86">
        <f t="shared" si="8"/>
        <v>-25881.910000000003</v>
      </c>
      <c r="J63" s="87">
        <f t="shared" si="9"/>
        <v>-1</v>
      </c>
      <c r="K63" s="82">
        <f>VLOOKUP($C63,'2025'!$C$273:$U$528,VLOOKUP($L$4,Master!$D$9:$G$20,4,FALSE),FALSE)</f>
        <v>25881.910000000003</v>
      </c>
      <c r="L63" s="83">
        <f>VLOOKUP($C63,'2025'!$C$8:$U$263,VLOOKUP($L$4,Master!$D$9:$G$20,4,FALSE),FALSE)</f>
        <v>0</v>
      </c>
      <c r="M63" s="154">
        <f t="shared" si="10"/>
        <v>0</v>
      </c>
      <c r="N63" s="154">
        <f t="shared" si="11"/>
        <v>0</v>
      </c>
      <c r="O63" s="83">
        <f t="shared" si="12"/>
        <v>-25881.910000000003</v>
      </c>
      <c r="P63" s="87">
        <f t="shared" si="13"/>
        <v>-1</v>
      </c>
      <c r="Q63" s="78"/>
    </row>
    <row r="64" spans="2:17" s="79" customFormat="1" ht="12.75" x14ac:dyDescent="0.2">
      <c r="B64" s="72"/>
      <c r="C64" s="80" t="s">
        <v>96</v>
      </c>
      <c r="D64" s="81" t="s">
        <v>316</v>
      </c>
      <c r="E64" s="82">
        <f>IFERROR(VLOOKUP($C64,'2025'!$C$273:$U$528,19,FALSE),0)</f>
        <v>373823.63</v>
      </c>
      <c r="F64" s="83">
        <f>IFERROR(VLOOKUP($C64,'2025'!$C$8:$U$263,19,FALSE),0)</f>
        <v>93740.42</v>
      </c>
      <c r="G64" s="84">
        <f t="shared" si="6"/>
        <v>0.2507610875214068</v>
      </c>
      <c r="H64" s="85">
        <f t="shared" si="7"/>
        <v>1.1768451050794687E-5</v>
      </c>
      <c r="I64" s="86">
        <f t="shared" si="8"/>
        <v>-280083.21000000002</v>
      </c>
      <c r="J64" s="87">
        <f t="shared" si="9"/>
        <v>-0.7492389124785932</v>
      </c>
      <c r="K64" s="82">
        <f>VLOOKUP($C64,'2025'!$C$273:$U$528,VLOOKUP($L$4,Master!$D$9:$G$20,4,FALSE),FALSE)</f>
        <v>303823.63</v>
      </c>
      <c r="L64" s="83">
        <f>VLOOKUP($C64,'2025'!$C$8:$U$263,VLOOKUP($L$4,Master!$D$9:$G$20,4,FALSE),FALSE)</f>
        <v>93740.42</v>
      </c>
      <c r="M64" s="154">
        <f t="shared" si="10"/>
        <v>0.30853564615760792</v>
      </c>
      <c r="N64" s="154">
        <f t="shared" si="11"/>
        <v>1.1768451050794687E-5</v>
      </c>
      <c r="O64" s="83">
        <f t="shared" si="12"/>
        <v>-210083.21000000002</v>
      </c>
      <c r="P64" s="87">
        <f t="shared" si="13"/>
        <v>-0.69146435384239213</v>
      </c>
      <c r="Q64" s="78"/>
    </row>
    <row r="65" spans="2:17" s="79" customFormat="1" ht="12.75" x14ac:dyDescent="0.2">
      <c r="B65" s="72"/>
      <c r="C65" s="80" t="s">
        <v>97</v>
      </c>
      <c r="D65" s="81" t="s">
        <v>317</v>
      </c>
      <c r="E65" s="82">
        <f>IFERROR(VLOOKUP($C65,'2025'!$C$273:$U$528,19,FALSE),0)</f>
        <v>457359.09</v>
      </c>
      <c r="F65" s="83">
        <f>IFERROR(VLOOKUP($C65,'2025'!$C$8:$U$263,19,FALSE),0)</f>
        <v>328861.04999999993</v>
      </c>
      <c r="G65" s="84">
        <f t="shared" si="6"/>
        <v>0.71904343259035242</v>
      </c>
      <c r="H65" s="85">
        <f t="shared" si="7"/>
        <v>4.1286194039219619E-5</v>
      </c>
      <c r="I65" s="86">
        <f t="shared" si="8"/>
        <v>-128498.0400000001</v>
      </c>
      <c r="J65" s="87">
        <f t="shared" si="9"/>
        <v>-0.28095656740964758</v>
      </c>
      <c r="K65" s="82">
        <f>VLOOKUP($C65,'2025'!$C$273:$U$528,VLOOKUP($L$4,Master!$D$9:$G$20,4,FALSE),FALSE)</f>
        <v>184645.18</v>
      </c>
      <c r="L65" s="83">
        <f>VLOOKUP($C65,'2025'!$C$8:$U$263,VLOOKUP($L$4,Master!$D$9:$G$20,4,FALSE),FALSE)</f>
        <v>197399.53999999998</v>
      </c>
      <c r="M65" s="154">
        <f t="shared" si="10"/>
        <v>1.0690749685423686</v>
      </c>
      <c r="N65" s="154">
        <f t="shared" si="11"/>
        <v>2.478212519145303E-5</v>
      </c>
      <c r="O65" s="83">
        <f t="shared" si="12"/>
        <v>12754.359999999986</v>
      </c>
      <c r="P65" s="87">
        <f t="shared" si="13"/>
        <v>6.9074968542368595E-2</v>
      </c>
      <c r="Q65" s="78"/>
    </row>
    <row r="66" spans="2:17" s="79" customFormat="1" ht="12.75" x14ac:dyDescent="0.2">
      <c r="B66" s="72"/>
      <c r="C66" s="80" t="s">
        <v>98</v>
      </c>
      <c r="D66" s="81" t="s">
        <v>318</v>
      </c>
      <c r="E66" s="82">
        <f>IFERROR(VLOOKUP($C66,'2025'!$C$273:$U$528,19,FALSE),0)</f>
        <v>359939.47000000003</v>
      </c>
      <c r="F66" s="83">
        <f>IFERROR(VLOOKUP($C66,'2025'!$C$8:$U$263,19,FALSE),0)</f>
        <v>85381.31</v>
      </c>
      <c r="G66" s="84">
        <f t="shared" si="6"/>
        <v>0.23721018981330386</v>
      </c>
      <c r="H66" s="85">
        <f t="shared" si="7"/>
        <v>1.0719023526753208E-5</v>
      </c>
      <c r="I66" s="86">
        <f t="shared" si="8"/>
        <v>-274558.16000000003</v>
      </c>
      <c r="J66" s="87">
        <f t="shared" si="9"/>
        <v>-0.76278981018669612</v>
      </c>
      <c r="K66" s="82">
        <f>VLOOKUP($C66,'2025'!$C$273:$U$528,VLOOKUP($L$4,Master!$D$9:$G$20,4,FALSE),FALSE)</f>
        <v>39074.400000000009</v>
      </c>
      <c r="L66" s="83">
        <f>VLOOKUP($C66,'2025'!$C$8:$U$263,VLOOKUP($L$4,Master!$D$9:$G$20,4,FALSE),FALSE)</f>
        <v>37642.879999999997</v>
      </c>
      <c r="M66" s="154">
        <f t="shared" si="10"/>
        <v>0.96336424871527104</v>
      </c>
      <c r="N66" s="154">
        <f t="shared" si="11"/>
        <v>4.7257990810254348E-6</v>
      </c>
      <c r="O66" s="83">
        <f t="shared" si="12"/>
        <v>-1431.5200000000114</v>
      </c>
      <c r="P66" s="87">
        <f t="shared" si="13"/>
        <v>-3.6635751284728901E-2</v>
      </c>
      <c r="Q66" s="78"/>
    </row>
    <row r="67" spans="2:17" s="79" customFormat="1" ht="12.75" x14ac:dyDescent="0.2">
      <c r="B67" s="72"/>
      <c r="C67" s="80" t="s">
        <v>99</v>
      </c>
      <c r="D67" s="81" t="s">
        <v>319</v>
      </c>
      <c r="E67" s="82">
        <f>IFERROR(VLOOKUP($C67,'2025'!$C$273:$U$528,19,FALSE),0)</f>
        <v>236816.15999999995</v>
      </c>
      <c r="F67" s="83">
        <f>IFERROR(VLOOKUP($C67,'2025'!$C$8:$U$263,19,FALSE),0)</f>
        <v>252665.36</v>
      </c>
      <c r="G67" s="84">
        <f t="shared" si="6"/>
        <v>1.0669261759839364</v>
      </c>
      <c r="H67" s="85">
        <f t="shared" si="7"/>
        <v>3.1720360559419487E-5</v>
      </c>
      <c r="I67" s="86">
        <f t="shared" si="8"/>
        <v>15849.200000000041</v>
      </c>
      <c r="J67" s="87">
        <f t="shared" si="9"/>
        <v>6.6926175983936423E-2</v>
      </c>
      <c r="K67" s="82">
        <f>VLOOKUP($C67,'2025'!$C$273:$U$528,VLOOKUP($L$4,Master!$D$9:$G$20,4,FALSE),FALSE)</f>
        <v>85272.370000000024</v>
      </c>
      <c r="L67" s="83">
        <f>VLOOKUP($C67,'2025'!$C$8:$U$263,VLOOKUP($L$4,Master!$D$9:$G$20,4,FALSE),FALSE)</f>
        <v>124361.86</v>
      </c>
      <c r="M67" s="154">
        <f t="shared" si="10"/>
        <v>1.4584074536687555</v>
      </c>
      <c r="N67" s="154">
        <f t="shared" si="11"/>
        <v>1.5612757676952821E-5</v>
      </c>
      <c r="O67" s="83">
        <f t="shared" si="12"/>
        <v>39089.489999999976</v>
      </c>
      <c r="P67" s="87">
        <f t="shared" si="13"/>
        <v>0.45840745366875535</v>
      </c>
      <c r="Q67" s="78"/>
    </row>
    <row r="68" spans="2:17" s="79" customFormat="1" ht="12.75" x14ac:dyDescent="0.2">
      <c r="B68" s="72"/>
      <c r="C68" s="80" t="s">
        <v>100</v>
      </c>
      <c r="D68" s="81" t="s">
        <v>320</v>
      </c>
      <c r="E68" s="82">
        <f>IFERROR(VLOOKUP($C68,'2025'!$C$273:$U$528,19,FALSE),0)</f>
        <v>52074.119999999995</v>
      </c>
      <c r="F68" s="83">
        <f>IFERROR(VLOOKUP($C68,'2025'!$C$8:$U$263,19,FALSE),0)</f>
        <v>0</v>
      </c>
      <c r="G68" s="84">
        <f t="shared" si="6"/>
        <v>0</v>
      </c>
      <c r="H68" s="85">
        <f t="shared" si="7"/>
        <v>0</v>
      </c>
      <c r="I68" s="86">
        <f t="shared" si="8"/>
        <v>-52074.119999999995</v>
      </c>
      <c r="J68" s="87">
        <f t="shared" si="9"/>
        <v>-1</v>
      </c>
      <c r="K68" s="82">
        <f>VLOOKUP($C68,'2025'!$C$273:$U$528,VLOOKUP($L$4,Master!$D$9:$G$20,4,FALSE),FALSE)</f>
        <v>13922.36</v>
      </c>
      <c r="L68" s="83">
        <f>VLOOKUP($C68,'2025'!$C$8:$U$263,VLOOKUP($L$4,Master!$D$9:$G$20,4,FALSE),FALSE)</f>
        <v>0</v>
      </c>
      <c r="M68" s="154">
        <f t="shared" si="10"/>
        <v>0</v>
      </c>
      <c r="N68" s="154">
        <f t="shared" si="11"/>
        <v>0</v>
      </c>
      <c r="O68" s="83">
        <f t="shared" si="12"/>
        <v>-13922.36</v>
      </c>
      <c r="P68" s="87">
        <f t="shared" si="13"/>
        <v>-1</v>
      </c>
      <c r="Q68" s="78"/>
    </row>
    <row r="69" spans="2:17" s="79" customFormat="1" ht="25.5" x14ac:dyDescent="0.2">
      <c r="B69" s="72"/>
      <c r="C69" s="80" t="s">
        <v>101</v>
      </c>
      <c r="D69" s="81" t="s">
        <v>321</v>
      </c>
      <c r="E69" s="82">
        <f>IFERROR(VLOOKUP($C69,'2025'!$C$273:$U$528,19,FALSE),0)</f>
        <v>1573086.3100000005</v>
      </c>
      <c r="F69" s="83">
        <f>IFERROR(VLOOKUP($C69,'2025'!$C$8:$U$263,19,FALSE),0)</f>
        <v>852141.57000000007</v>
      </c>
      <c r="G69" s="84">
        <f t="shared" si="6"/>
        <v>0.54170045507547504</v>
      </c>
      <c r="H69" s="85">
        <f t="shared" si="7"/>
        <v>1.0698038642127201E-4</v>
      </c>
      <c r="I69" s="86">
        <f t="shared" si="8"/>
        <v>-720944.74000000046</v>
      </c>
      <c r="J69" s="87">
        <f t="shared" si="9"/>
        <v>-0.45829954492452496</v>
      </c>
      <c r="K69" s="82">
        <f>VLOOKUP($C69,'2025'!$C$273:$U$528,VLOOKUP($L$4,Master!$D$9:$G$20,4,FALSE),FALSE)</f>
        <v>592769.31000000029</v>
      </c>
      <c r="L69" s="83">
        <f>VLOOKUP($C69,'2025'!$C$8:$U$263,VLOOKUP($L$4,Master!$D$9:$G$20,4,FALSE),FALSE)</f>
        <v>319032.82</v>
      </c>
      <c r="M69" s="154">
        <f t="shared" si="10"/>
        <v>0.53820738458946171</v>
      </c>
      <c r="N69" s="154">
        <f t="shared" si="11"/>
        <v>4.0052328822155826E-5</v>
      </c>
      <c r="O69" s="83">
        <f t="shared" si="12"/>
        <v>-273736.49000000028</v>
      </c>
      <c r="P69" s="87">
        <f t="shared" si="13"/>
        <v>-0.46179261541053829</v>
      </c>
      <c r="Q69" s="78"/>
    </row>
    <row r="70" spans="2:17" s="79" customFormat="1" ht="12.75" x14ac:dyDescent="0.2">
      <c r="B70" s="72"/>
      <c r="C70" s="80" t="s">
        <v>102</v>
      </c>
      <c r="D70" s="81" t="s">
        <v>322</v>
      </c>
      <c r="E70" s="82">
        <f>IFERROR(VLOOKUP($C70,'2025'!$C$273:$U$528,19,FALSE),0)</f>
        <v>191626.94</v>
      </c>
      <c r="F70" s="83">
        <f>IFERROR(VLOOKUP($C70,'2025'!$C$8:$U$263,19,FALSE),0)</f>
        <v>101888.01999999999</v>
      </c>
      <c r="G70" s="84">
        <f t="shared" si="6"/>
        <v>0.53169987476708647</v>
      </c>
      <c r="H70" s="85">
        <f t="shared" si="7"/>
        <v>1.2791324980540838E-5</v>
      </c>
      <c r="I70" s="86">
        <f t="shared" si="8"/>
        <v>-89738.920000000013</v>
      </c>
      <c r="J70" s="87">
        <f t="shared" si="9"/>
        <v>-0.46830012523291353</v>
      </c>
      <c r="K70" s="82">
        <f>VLOOKUP($C70,'2025'!$C$273:$U$528,VLOOKUP($L$4,Master!$D$9:$G$20,4,FALSE),FALSE)</f>
        <v>70844.66</v>
      </c>
      <c r="L70" s="83">
        <f>VLOOKUP($C70,'2025'!$C$8:$U$263,VLOOKUP($L$4,Master!$D$9:$G$20,4,FALSE),FALSE)</f>
        <v>37582.87999999999</v>
      </c>
      <c r="M70" s="154">
        <f t="shared" si="10"/>
        <v>0.53049700570233504</v>
      </c>
      <c r="N70" s="154">
        <f t="shared" si="11"/>
        <v>4.7182665026238466E-6</v>
      </c>
      <c r="O70" s="83">
        <f t="shared" si="12"/>
        <v>-33261.780000000013</v>
      </c>
      <c r="P70" s="87">
        <f t="shared" si="13"/>
        <v>-0.46950299429766496</v>
      </c>
      <c r="Q70" s="78"/>
    </row>
    <row r="71" spans="2:17" s="79" customFormat="1" ht="12.75" x14ac:dyDescent="0.2">
      <c r="B71" s="72"/>
      <c r="C71" s="80" t="s">
        <v>103</v>
      </c>
      <c r="D71" s="81" t="s">
        <v>323</v>
      </c>
      <c r="E71" s="82">
        <f>IFERROR(VLOOKUP($C71,'2025'!$C$273:$U$528,19,FALSE),0)</f>
        <v>3389519.4299999997</v>
      </c>
      <c r="F71" s="83">
        <f>IFERROR(VLOOKUP($C71,'2025'!$C$8:$U$263,19,FALSE),0)</f>
        <v>2752844.4099999997</v>
      </c>
      <c r="G71" s="84">
        <f t="shared" si="6"/>
        <v>0.81216363170397876</v>
      </c>
      <c r="H71" s="85">
        <f t="shared" si="7"/>
        <v>3.4560027242825216E-4</v>
      </c>
      <c r="I71" s="86">
        <f t="shared" si="8"/>
        <v>-636675.02</v>
      </c>
      <c r="J71" s="87">
        <f t="shared" si="9"/>
        <v>-0.18783636829602127</v>
      </c>
      <c r="K71" s="82">
        <f>VLOOKUP($C71,'2025'!$C$273:$U$528,VLOOKUP($L$4,Master!$D$9:$G$20,4,FALSE),FALSE)</f>
        <v>1043469.3200000001</v>
      </c>
      <c r="L71" s="83">
        <f>VLOOKUP($C71,'2025'!$C$8:$U$263,VLOOKUP($L$4,Master!$D$9:$G$20,4,FALSE),FALSE)</f>
        <v>987270.18999999983</v>
      </c>
      <c r="M71" s="154">
        <f t="shared" si="10"/>
        <v>0.94614203894370341</v>
      </c>
      <c r="N71" s="154">
        <f t="shared" si="11"/>
        <v>1.2394483516207596E-4</v>
      </c>
      <c r="O71" s="83">
        <f t="shared" si="12"/>
        <v>-56199.130000000237</v>
      </c>
      <c r="P71" s="87">
        <f t="shared" si="13"/>
        <v>-5.385796105629654E-2</v>
      </c>
      <c r="Q71" s="78"/>
    </row>
    <row r="72" spans="2:17" s="79" customFormat="1" ht="25.5" x14ac:dyDescent="0.2">
      <c r="B72" s="72"/>
      <c r="C72" s="80" t="s">
        <v>104</v>
      </c>
      <c r="D72" s="81" t="s">
        <v>324</v>
      </c>
      <c r="E72" s="82">
        <f>IFERROR(VLOOKUP($C72,'2025'!$C$273:$U$528,19,FALSE),0)</f>
        <v>104539.37</v>
      </c>
      <c r="F72" s="83">
        <f>IFERROR(VLOOKUP($C72,'2025'!$C$8:$U$263,19,FALSE),0)</f>
        <v>86444.709999999992</v>
      </c>
      <c r="G72" s="84">
        <f t="shared" si="6"/>
        <v>0.82691056967341581</v>
      </c>
      <c r="H72" s="85">
        <f t="shared" si="7"/>
        <v>1.0852525924623998E-5</v>
      </c>
      <c r="I72" s="86">
        <f t="shared" si="8"/>
        <v>-18094.660000000003</v>
      </c>
      <c r="J72" s="87">
        <f t="shared" si="9"/>
        <v>-0.17308943032658416</v>
      </c>
      <c r="K72" s="82">
        <f>VLOOKUP($C72,'2025'!$C$273:$U$528,VLOOKUP($L$4,Master!$D$9:$G$20,4,FALSE),FALSE)</f>
        <v>40479.200000000004</v>
      </c>
      <c r="L72" s="83">
        <f>VLOOKUP($C72,'2025'!$C$8:$U$263,VLOOKUP($L$4,Master!$D$9:$G$20,4,FALSE),FALSE)</f>
        <v>40066.009999999995</v>
      </c>
      <c r="M72" s="154">
        <f t="shared" si="10"/>
        <v>0.98979253542560108</v>
      </c>
      <c r="N72" s="154">
        <f t="shared" si="11"/>
        <v>5.0300060260627208E-6</v>
      </c>
      <c r="O72" s="83">
        <f t="shared" si="12"/>
        <v>-413.1900000000096</v>
      </c>
      <c r="P72" s="87">
        <f t="shared" si="13"/>
        <v>-1.0207464574398939E-2</v>
      </c>
      <c r="Q72" s="78"/>
    </row>
    <row r="73" spans="2:17" s="79" customFormat="1" ht="12.75" x14ac:dyDescent="0.2">
      <c r="B73" s="72"/>
      <c r="C73" s="80" t="s">
        <v>105</v>
      </c>
      <c r="D73" s="81" t="s">
        <v>325</v>
      </c>
      <c r="E73" s="82">
        <f>IFERROR(VLOOKUP($C73,'2025'!$C$273:$U$528,19,FALSE),0)</f>
        <v>3537293.0099999993</v>
      </c>
      <c r="F73" s="83">
        <f>IFERROR(VLOOKUP($C73,'2025'!$C$8:$U$263,19,FALSE),0)</f>
        <v>2817772.6100000003</v>
      </c>
      <c r="G73" s="84">
        <f t="shared" si="6"/>
        <v>0.79659010492885374</v>
      </c>
      <c r="H73" s="85">
        <f t="shared" si="7"/>
        <v>3.5375155171115075E-4</v>
      </c>
      <c r="I73" s="86">
        <f t="shared" si="8"/>
        <v>-719520.39999999898</v>
      </c>
      <c r="J73" s="87">
        <f t="shared" si="9"/>
        <v>-0.20340989507114626</v>
      </c>
      <c r="K73" s="82">
        <f>VLOOKUP($C73,'2025'!$C$273:$U$528,VLOOKUP($L$4,Master!$D$9:$G$20,4,FALSE),FALSE)</f>
        <v>1453535.14</v>
      </c>
      <c r="L73" s="83">
        <f>VLOOKUP($C73,'2025'!$C$8:$U$263,VLOOKUP($L$4,Master!$D$9:$G$20,4,FALSE),FALSE)</f>
        <v>1238661.32</v>
      </c>
      <c r="M73" s="154">
        <f t="shared" si="10"/>
        <v>0.85217156841491992</v>
      </c>
      <c r="N73" s="154">
        <f t="shared" si="11"/>
        <v>1.5550522509855124E-4</v>
      </c>
      <c r="O73" s="83">
        <f t="shared" si="12"/>
        <v>-214873.81999999983</v>
      </c>
      <c r="P73" s="87">
        <f t="shared" si="13"/>
        <v>-0.14782843158508011</v>
      </c>
      <c r="Q73" s="78"/>
    </row>
    <row r="74" spans="2:17" s="79" customFormat="1" ht="12.75" x14ac:dyDescent="0.2">
      <c r="B74" s="72"/>
      <c r="C74" s="80" t="s">
        <v>106</v>
      </c>
      <c r="D74" s="81" t="s">
        <v>327</v>
      </c>
      <c r="E74" s="82">
        <f>IFERROR(VLOOKUP($C74,'2025'!$C$273:$U$528,19,FALSE),0)</f>
        <v>19747489.149999991</v>
      </c>
      <c r="F74" s="83">
        <f>IFERROR(VLOOKUP($C74,'2025'!$C$8:$U$263,19,FALSE),0)</f>
        <v>19725130.660000004</v>
      </c>
      <c r="G74" s="84">
        <f t="shared" ref="G74:G137" si="14">IFERROR(F74/E74,0)</f>
        <v>0.99886778061604919</v>
      </c>
      <c r="H74" s="85">
        <f t="shared" ref="H74:H137" si="15">F74/$D$4</f>
        <v>2.4763515529665808E-3</v>
      </c>
      <c r="I74" s="86">
        <f t="shared" ref="I74:I137" si="16">F74-E74</f>
        <v>-22358.489999987185</v>
      </c>
      <c r="J74" s="87">
        <f t="shared" ref="J74:J137" si="17">IFERROR(I74/E74,0)</f>
        <v>-1.1322193839507539E-3</v>
      </c>
      <c r="K74" s="82">
        <f>VLOOKUP($C74,'2025'!$C$273:$U$528,VLOOKUP($L$4,Master!$D$9:$G$20,4,FALSE),FALSE)</f>
        <v>6248199.4699999997</v>
      </c>
      <c r="L74" s="83">
        <f>VLOOKUP($C74,'2025'!$C$8:$U$263,VLOOKUP($L$4,Master!$D$9:$G$20,4,FALSE),FALSE)</f>
        <v>7393339.3800000018</v>
      </c>
      <c r="M74" s="154">
        <f t="shared" ref="M74:M137" si="18">IFERROR(L74/K74,0)</f>
        <v>1.1832751843948417</v>
      </c>
      <c r="N74" s="154">
        <f t="shared" ref="N74:N137" si="19">L74/$D$4</f>
        <v>9.2818180882316039E-4</v>
      </c>
      <c r="O74" s="83">
        <f t="shared" ref="O74:O137" si="20">L74-K74</f>
        <v>1145139.910000002</v>
      </c>
      <c r="P74" s="87">
        <f t="shared" ref="P74:P137" si="21">IFERROR(O74/K74,0)</f>
        <v>0.18327518439484167</v>
      </c>
      <c r="Q74" s="78"/>
    </row>
    <row r="75" spans="2:17" s="79" customFormat="1" ht="25.5" x14ac:dyDescent="0.2">
      <c r="B75" s="72"/>
      <c r="C75" s="80" t="s">
        <v>107</v>
      </c>
      <c r="D75" s="81" t="s">
        <v>328</v>
      </c>
      <c r="E75" s="82">
        <f>IFERROR(VLOOKUP($C75,'2025'!$C$273:$U$528,19,FALSE),0)</f>
        <v>14610.830000000002</v>
      </c>
      <c r="F75" s="83">
        <f>IFERROR(VLOOKUP($C75,'2025'!$C$8:$U$263,19,FALSE),0)</f>
        <v>0</v>
      </c>
      <c r="G75" s="84">
        <f t="shared" si="14"/>
        <v>0</v>
      </c>
      <c r="H75" s="85">
        <f t="shared" si="15"/>
        <v>0</v>
      </c>
      <c r="I75" s="86">
        <f t="shared" si="16"/>
        <v>-14610.830000000002</v>
      </c>
      <c r="J75" s="87">
        <f t="shared" si="17"/>
        <v>-1</v>
      </c>
      <c r="K75" s="82">
        <f>VLOOKUP($C75,'2025'!$C$273:$U$528,VLOOKUP($L$4,Master!$D$9:$G$20,4,FALSE),FALSE)</f>
        <v>14610.830000000002</v>
      </c>
      <c r="L75" s="83">
        <f>VLOOKUP($C75,'2025'!$C$8:$U$263,VLOOKUP($L$4,Master!$D$9:$G$20,4,FALSE),FALSE)</f>
        <v>0</v>
      </c>
      <c r="M75" s="154">
        <f t="shared" si="18"/>
        <v>0</v>
      </c>
      <c r="N75" s="154">
        <f t="shared" si="19"/>
        <v>0</v>
      </c>
      <c r="O75" s="83">
        <f t="shared" si="20"/>
        <v>-14610.830000000002</v>
      </c>
      <c r="P75" s="87">
        <f t="shared" si="21"/>
        <v>-1</v>
      </c>
      <c r="Q75" s="78"/>
    </row>
    <row r="76" spans="2:17" s="79" customFormat="1" ht="25.5" x14ac:dyDescent="0.2">
      <c r="B76" s="72"/>
      <c r="C76" s="80" t="s">
        <v>108</v>
      </c>
      <c r="D76" s="81" t="s">
        <v>330</v>
      </c>
      <c r="E76" s="82">
        <f>IFERROR(VLOOKUP($C76,'2025'!$C$273:$U$528,19,FALSE),0)</f>
        <v>958458.45</v>
      </c>
      <c r="F76" s="83">
        <f>IFERROR(VLOOKUP($C76,'2025'!$C$8:$U$263,19,FALSE),0)</f>
        <v>376736.3</v>
      </c>
      <c r="G76" s="84">
        <f t="shared" si="14"/>
        <v>0.39306482195446241</v>
      </c>
      <c r="H76" s="85">
        <f t="shared" si="15"/>
        <v>4.7296595274562481E-5</v>
      </c>
      <c r="I76" s="86">
        <f t="shared" si="16"/>
        <v>-581722.14999999991</v>
      </c>
      <c r="J76" s="87">
        <f t="shared" si="17"/>
        <v>-0.60693517804553754</v>
      </c>
      <c r="K76" s="82">
        <f>VLOOKUP($C76,'2025'!$C$273:$U$528,VLOOKUP($L$4,Master!$D$9:$G$20,4,FALSE),FALSE)</f>
        <v>790958.45</v>
      </c>
      <c r="L76" s="83">
        <f>VLOOKUP($C76,'2025'!$C$8:$U$263,VLOOKUP($L$4,Master!$D$9:$G$20,4,FALSE),FALSE)</f>
        <v>267276.75</v>
      </c>
      <c r="M76" s="154">
        <f t="shared" si="18"/>
        <v>0.33791503207279727</v>
      </c>
      <c r="N76" s="154">
        <f t="shared" si="19"/>
        <v>3.3554717904938863E-5</v>
      </c>
      <c r="O76" s="83">
        <f t="shared" si="20"/>
        <v>-523681.69999999995</v>
      </c>
      <c r="P76" s="87">
        <f t="shared" si="21"/>
        <v>-0.66208496792720273</v>
      </c>
      <c r="Q76" s="78"/>
    </row>
    <row r="77" spans="2:17" s="79" customFormat="1" ht="25.5" x14ac:dyDescent="0.2">
      <c r="B77" s="72"/>
      <c r="C77" s="80" t="s">
        <v>109</v>
      </c>
      <c r="D77" s="81" t="s">
        <v>331</v>
      </c>
      <c r="E77" s="82">
        <f>IFERROR(VLOOKUP($C77,'2025'!$C$273:$U$528,19,FALSE),0)</f>
        <v>1670453.08</v>
      </c>
      <c r="F77" s="83">
        <f>IFERROR(VLOOKUP($C77,'2025'!$C$8:$U$263,19,FALSE),0)</f>
        <v>1332678.5099999998</v>
      </c>
      <c r="G77" s="84">
        <f t="shared" si="14"/>
        <v>0.79779463784759508</v>
      </c>
      <c r="H77" s="85">
        <f t="shared" si="15"/>
        <v>1.6730842267808268E-4</v>
      </c>
      <c r="I77" s="86">
        <f t="shared" si="16"/>
        <v>-337774.5700000003</v>
      </c>
      <c r="J77" s="87">
        <f t="shared" si="17"/>
        <v>-0.20220536215240495</v>
      </c>
      <c r="K77" s="82">
        <f>VLOOKUP($C77,'2025'!$C$273:$U$528,VLOOKUP($L$4,Master!$D$9:$G$20,4,FALSE),FALSE)</f>
        <v>618549.78</v>
      </c>
      <c r="L77" s="83">
        <f>VLOOKUP($C77,'2025'!$C$8:$U$263,VLOOKUP($L$4,Master!$D$9:$G$20,4,FALSE),FALSE)</f>
        <v>721794.66999999993</v>
      </c>
      <c r="M77" s="154">
        <f t="shared" si="18"/>
        <v>1.166914439772333</v>
      </c>
      <c r="N77" s="154">
        <f t="shared" si="19"/>
        <v>9.0616249027041949E-5</v>
      </c>
      <c r="O77" s="83">
        <f t="shared" si="20"/>
        <v>103244.8899999999</v>
      </c>
      <c r="P77" s="87">
        <f t="shared" si="21"/>
        <v>0.16691443977233311</v>
      </c>
      <c r="Q77" s="78"/>
    </row>
    <row r="78" spans="2:17" s="79" customFormat="1" ht="12.75" x14ac:dyDescent="0.2">
      <c r="B78" s="72"/>
      <c r="C78" s="80" t="s">
        <v>110</v>
      </c>
      <c r="D78" s="81" t="s">
        <v>326</v>
      </c>
      <c r="E78" s="82">
        <f>IFERROR(VLOOKUP($C78,'2025'!$C$273:$U$528,19,FALSE),0)</f>
        <v>598791.10999999987</v>
      </c>
      <c r="F78" s="83">
        <f>IFERROR(VLOOKUP($C78,'2025'!$C$8:$U$263,19,FALSE),0)</f>
        <v>59801.15</v>
      </c>
      <c r="G78" s="84">
        <f t="shared" si="14"/>
        <v>9.9869802676262207E-2</v>
      </c>
      <c r="H78" s="85">
        <f t="shared" si="15"/>
        <v>7.507614181334271E-6</v>
      </c>
      <c r="I78" s="86">
        <f t="shared" si="16"/>
        <v>-538989.95999999985</v>
      </c>
      <c r="J78" s="87">
        <f t="shared" si="17"/>
        <v>-0.90013019732373778</v>
      </c>
      <c r="K78" s="82">
        <f>VLOOKUP($C78,'2025'!$C$273:$U$528,VLOOKUP($L$4,Master!$D$9:$G$20,4,FALSE),FALSE)</f>
        <v>199836.55</v>
      </c>
      <c r="L78" s="83">
        <f>VLOOKUP($C78,'2025'!$C$8:$U$263,VLOOKUP($L$4,Master!$D$9:$G$20,4,FALSE),FALSE)</f>
        <v>50313.55</v>
      </c>
      <c r="M78" s="154">
        <f t="shared" si="18"/>
        <v>0.25177351190260244</v>
      </c>
      <c r="N78" s="154">
        <f t="shared" si="19"/>
        <v>6.3165126672860124E-6</v>
      </c>
      <c r="O78" s="83">
        <f t="shared" si="20"/>
        <v>-149523</v>
      </c>
      <c r="P78" s="87">
        <f t="shared" si="21"/>
        <v>-0.74822648809739767</v>
      </c>
      <c r="Q78" s="78"/>
    </row>
    <row r="79" spans="2:17" s="79" customFormat="1" ht="12.75" x14ac:dyDescent="0.2">
      <c r="B79" s="72"/>
      <c r="C79" s="80" t="s">
        <v>111</v>
      </c>
      <c r="D79" s="81" t="s">
        <v>329</v>
      </c>
      <c r="E79" s="82">
        <f>IFERROR(VLOOKUP($C79,'2025'!$C$273:$U$528,19,FALSE),0)</f>
        <v>2306069.7700000009</v>
      </c>
      <c r="F79" s="83">
        <f>IFERROR(VLOOKUP($C79,'2025'!$C$8:$U$263,19,FALSE),0)</f>
        <v>1742457.7599999998</v>
      </c>
      <c r="G79" s="84">
        <f t="shared" si="14"/>
        <v>0.75559628883214536</v>
      </c>
      <c r="H79" s="85">
        <f t="shared" si="15"/>
        <v>2.1875332814422373E-4</v>
      </c>
      <c r="I79" s="86">
        <f t="shared" si="16"/>
        <v>-563612.01000000117</v>
      </c>
      <c r="J79" s="87">
        <f t="shared" si="17"/>
        <v>-0.24440371116785461</v>
      </c>
      <c r="K79" s="82">
        <f>VLOOKUP($C79,'2025'!$C$273:$U$528,VLOOKUP($L$4,Master!$D$9:$G$20,4,FALSE),FALSE)</f>
        <v>873360.91</v>
      </c>
      <c r="L79" s="83">
        <f>VLOOKUP($C79,'2025'!$C$8:$U$263,VLOOKUP($L$4,Master!$D$9:$G$20,4,FALSE),FALSE)</f>
        <v>648432.70000000007</v>
      </c>
      <c r="M79" s="154">
        <f t="shared" si="18"/>
        <v>0.74245674677608375</v>
      </c>
      <c r="N79" s="154">
        <f t="shared" si="19"/>
        <v>8.1406169181710904E-5</v>
      </c>
      <c r="O79" s="83">
        <f t="shared" si="20"/>
        <v>-224928.20999999996</v>
      </c>
      <c r="P79" s="87">
        <f t="shared" si="21"/>
        <v>-0.2575432532239163</v>
      </c>
      <c r="Q79" s="78"/>
    </row>
    <row r="80" spans="2:17" s="79" customFormat="1" ht="12.75" x14ac:dyDescent="0.2">
      <c r="B80" s="72"/>
      <c r="C80" s="80" t="s">
        <v>112</v>
      </c>
      <c r="D80" s="81" t="s">
        <v>332</v>
      </c>
      <c r="E80" s="82">
        <f>IFERROR(VLOOKUP($C80,'2025'!$C$273:$U$528,19,FALSE),0)</f>
        <v>1011708.2200000001</v>
      </c>
      <c r="F80" s="83">
        <f>IFERROR(VLOOKUP($C80,'2025'!$C$8:$U$263,19,FALSE),0)</f>
        <v>355950.11999999994</v>
      </c>
      <c r="G80" s="84">
        <f t="shared" si="14"/>
        <v>0.35183080750297741</v>
      </c>
      <c r="H80" s="85">
        <f t="shared" si="15"/>
        <v>4.4687036432570862E-5</v>
      </c>
      <c r="I80" s="86">
        <f t="shared" si="16"/>
        <v>-655758.10000000009</v>
      </c>
      <c r="J80" s="87">
        <f t="shared" si="17"/>
        <v>-0.64816919249702254</v>
      </c>
      <c r="K80" s="82">
        <f>VLOOKUP($C80,'2025'!$C$273:$U$528,VLOOKUP($L$4,Master!$D$9:$G$20,4,FALSE),FALSE)</f>
        <v>416968.66000000003</v>
      </c>
      <c r="L80" s="83">
        <f>VLOOKUP($C80,'2025'!$C$8:$U$263,VLOOKUP($L$4,Master!$D$9:$G$20,4,FALSE),FALSE)</f>
        <v>59723.229999999996</v>
      </c>
      <c r="M80" s="154">
        <f t="shared" si="18"/>
        <v>0.14323193978175719</v>
      </c>
      <c r="N80" s="154">
        <f t="shared" si="19"/>
        <v>7.4978318728500764E-6</v>
      </c>
      <c r="O80" s="83">
        <f t="shared" si="20"/>
        <v>-357245.43000000005</v>
      </c>
      <c r="P80" s="87">
        <f t="shared" si="21"/>
        <v>-0.85676806021824281</v>
      </c>
      <c r="Q80" s="78"/>
    </row>
    <row r="81" spans="2:17" s="79" customFormat="1" ht="12.75" x14ac:dyDescent="0.2">
      <c r="B81" s="72"/>
      <c r="C81" s="80" t="s">
        <v>113</v>
      </c>
      <c r="D81" s="81" t="s">
        <v>333</v>
      </c>
      <c r="E81" s="82">
        <f>IFERROR(VLOOKUP($C81,'2025'!$C$273:$U$528,19,FALSE),0)</f>
        <v>924706.05999999994</v>
      </c>
      <c r="F81" s="83">
        <f>IFERROR(VLOOKUP($C81,'2025'!$C$8:$U$263,19,FALSE),0)</f>
        <v>416173.6</v>
      </c>
      <c r="G81" s="84">
        <f t="shared" si="14"/>
        <v>0.45006042244386285</v>
      </c>
      <c r="H81" s="85">
        <f t="shared" si="15"/>
        <v>5.2247671177844175E-5</v>
      </c>
      <c r="I81" s="86">
        <f t="shared" si="16"/>
        <v>-508532.45999999996</v>
      </c>
      <c r="J81" s="87">
        <f t="shared" si="17"/>
        <v>-0.54993957755613709</v>
      </c>
      <c r="K81" s="82">
        <f>VLOOKUP($C81,'2025'!$C$273:$U$528,VLOOKUP($L$4,Master!$D$9:$G$20,4,FALSE),FALSE)</f>
        <v>329537.64</v>
      </c>
      <c r="L81" s="83">
        <f>VLOOKUP($C81,'2025'!$C$8:$U$263,VLOOKUP($L$4,Master!$D$9:$G$20,4,FALSE),FALSE)</f>
        <v>74575.3</v>
      </c>
      <c r="M81" s="154">
        <f t="shared" si="18"/>
        <v>0.22630282841134627</v>
      </c>
      <c r="N81" s="154">
        <f t="shared" si="19"/>
        <v>9.3624049011976799E-6</v>
      </c>
      <c r="O81" s="83">
        <f t="shared" si="20"/>
        <v>-254962.34000000003</v>
      </c>
      <c r="P81" s="87">
        <f t="shared" si="21"/>
        <v>-0.77369717158865381</v>
      </c>
      <c r="Q81" s="78"/>
    </row>
    <row r="82" spans="2:17" s="79" customFormat="1" ht="12.75" x14ac:dyDescent="0.2">
      <c r="B82" s="72"/>
      <c r="C82" s="80" t="s">
        <v>114</v>
      </c>
      <c r="D82" s="81" t="s">
        <v>334</v>
      </c>
      <c r="E82" s="82">
        <f>IFERROR(VLOOKUP($C82,'2025'!$C$273:$U$528,19,FALSE),0)</f>
        <v>10374630.600000003</v>
      </c>
      <c r="F82" s="83">
        <f>IFERROR(VLOOKUP($C82,'2025'!$C$8:$U$263,19,FALSE),0)</f>
        <v>8991239.5500000007</v>
      </c>
      <c r="G82" s="84">
        <f t="shared" si="14"/>
        <v>0.86665635593810908</v>
      </c>
      <c r="H82" s="85">
        <f t="shared" si="15"/>
        <v>1.1287869472970599E-3</v>
      </c>
      <c r="I82" s="86">
        <f t="shared" si="16"/>
        <v>-1383391.0500000026</v>
      </c>
      <c r="J82" s="87">
        <f t="shared" si="17"/>
        <v>-0.13334364406189095</v>
      </c>
      <c r="K82" s="82">
        <f>VLOOKUP($C82,'2025'!$C$273:$U$528,VLOOKUP($L$4,Master!$D$9:$G$20,4,FALSE),FALSE)</f>
        <v>3728489.0100000002</v>
      </c>
      <c r="L82" s="83">
        <f>VLOOKUP($C82,'2025'!$C$8:$U$263,VLOOKUP($L$4,Master!$D$9:$G$20,4,FALSE),FALSE)</f>
        <v>2952220.9100000006</v>
      </c>
      <c r="M82" s="154">
        <f t="shared" si="18"/>
        <v>0.79180088826384942</v>
      </c>
      <c r="N82" s="154">
        <f t="shared" si="19"/>
        <v>3.7063059105631863E-4</v>
      </c>
      <c r="O82" s="83">
        <f t="shared" si="20"/>
        <v>-776268.09999999963</v>
      </c>
      <c r="P82" s="87">
        <f t="shared" si="21"/>
        <v>-0.2081991117361506</v>
      </c>
      <c r="Q82" s="78"/>
    </row>
    <row r="83" spans="2:17" s="79" customFormat="1" ht="12.75" x14ac:dyDescent="0.2">
      <c r="B83" s="72"/>
      <c r="C83" s="80" t="s">
        <v>115</v>
      </c>
      <c r="D83" s="81" t="s">
        <v>335</v>
      </c>
      <c r="E83" s="82">
        <f>IFERROR(VLOOKUP($C83,'2025'!$C$273:$U$528,19,FALSE),0)</f>
        <v>289893.4800000001</v>
      </c>
      <c r="F83" s="83">
        <f>IFERROR(VLOOKUP($C83,'2025'!$C$8:$U$263,19,FALSE),0)</f>
        <v>137462.26</v>
      </c>
      <c r="G83" s="84">
        <f t="shared" si="14"/>
        <v>0.47418196504453969</v>
      </c>
      <c r="H83" s="85">
        <f t="shared" si="15"/>
        <v>1.7257420845155299E-5</v>
      </c>
      <c r="I83" s="86">
        <f t="shared" si="16"/>
        <v>-152431.22000000009</v>
      </c>
      <c r="J83" s="87">
        <f t="shared" si="17"/>
        <v>-0.52581803495546031</v>
      </c>
      <c r="K83" s="82">
        <f>VLOOKUP($C83,'2025'!$C$273:$U$528,VLOOKUP($L$4,Master!$D$9:$G$20,4,FALSE),FALSE)</f>
        <v>110865.50000000003</v>
      </c>
      <c r="L83" s="83">
        <f>VLOOKUP($C83,'2025'!$C$8:$U$263,VLOOKUP($L$4,Master!$D$9:$G$20,4,FALSE),FALSE)</f>
        <v>25243.63</v>
      </c>
      <c r="M83" s="154">
        <f t="shared" si="18"/>
        <v>0.2276959919902945</v>
      </c>
      <c r="N83" s="154">
        <f t="shared" si="19"/>
        <v>3.1691603685941698E-6</v>
      </c>
      <c r="O83" s="83">
        <f t="shared" si="20"/>
        <v>-85621.870000000024</v>
      </c>
      <c r="P83" s="87">
        <f t="shared" si="21"/>
        <v>-0.77230400800970544</v>
      </c>
      <c r="Q83" s="78"/>
    </row>
    <row r="84" spans="2:17" s="79" customFormat="1" ht="12.75" x14ac:dyDescent="0.2">
      <c r="B84" s="72"/>
      <c r="C84" s="80" t="s">
        <v>116</v>
      </c>
      <c r="D84" s="81" t="s">
        <v>336</v>
      </c>
      <c r="E84" s="82">
        <f>IFERROR(VLOOKUP($C84,'2025'!$C$273:$U$528,19,FALSE),0)</f>
        <v>273089.42</v>
      </c>
      <c r="F84" s="83">
        <f>IFERROR(VLOOKUP($C84,'2025'!$C$8:$U$263,19,FALSE),0)</f>
        <v>68243.63</v>
      </c>
      <c r="G84" s="84">
        <f t="shared" si="14"/>
        <v>0.24989481467279109</v>
      </c>
      <c r="H84" s="85">
        <f t="shared" si="15"/>
        <v>8.5675082230647552E-6</v>
      </c>
      <c r="I84" s="86">
        <f t="shared" si="16"/>
        <v>-204845.78999999998</v>
      </c>
      <c r="J84" s="87">
        <f t="shared" si="17"/>
        <v>-0.75010518532720893</v>
      </c>
      <c r="K84" s="82">
        <f>VLOOKUP($C84,'2025'!$C$273:$U$528,VLOOKUP($L$4,Master!$D$9:$G$20,4,FALSE),FALSE)</f>
        <v>115306.13999999998</v>
      </c>
      <c r="L84" s="83">
        <f>VLOOKUP($C84,'2025'!$C$8:$U$263,VLOOKUP($L$4,Master!$D$9:$G$20,4,FALSE),FALSE)</f>
        <v>54361.49</v>
      </c>
      <c r="M84" s="154">
        <f t="shared" si="18"/>
        <v>0.47145355832742303</v>
      </c>
      <c r="N84" s="154">
        <f t="shared" si="19"/>
        <v>6.8247030908680038E-6</v>
      </c>
      <c r="O84" s="83">
        <f t="shared" si="20"/>
        <v>-60944.649999999987</v>
      </c>
      <c r="P84" s="87">
        <f t="shared" si="21"/>
        <v>-0.52854644167257703</v>
      </c>
      <c r="Q84" s="78"/>
    </row>
    <row r="85" spans="2:17" s="79" customFormat="1" ht="12.75" x14ac:dyDescent="0.2">
      <c r="B85" s="72"/>
      <c r="C85" s="80" t="s">
        <v>117</v>
      </c>
      <c r="D85" s="81" t="s">
        <v>337</v>
      </c>
      <c r="E85" s="82">
        <f>IFERROR(VLOOKUP($C85,'2025'!$C$273:$U$528,19,FALSE),0)</f>
        <v>826416.89999999991</v>
      </c>
      <c r="F85" s="83">
        <f>IFERROR(VLOOKUP($C85,'2025'!$C$8:$U$263,19,FALSE),0)</f>
        <v>371284.96</v>
      </c>
      <c r="G85" s="84">
        <f t="shared" si="14"/>
        <v>0.44927077362527323</v>
      </c>
      <c r="H85" s="85">
        <f t="shared" si="15"/>
        <v>4.6612217842167374E-5</v>
      </c>
      <c r="I85" s="86">
        <f t="shared" si="16"/>
        <v>-455131.93999999989</v>
      </c>
      <c r="J85" s="87">
        <f t="shared" si="17"/>
        <v>-0.55072922637472677</v>
      </c>
      <c r="K85" s="82">
        <f>VLOOKUP($C85,'2025'!$C$273:$U$528,VLOOKUP($L$4,Master!$D$9:$G$20,4,FALSE),FALSE)</f>
        <v>228929.49999999997</v>
      </c>
      <c r="L85" s="83">
        <f>VLOOKUP($C85,'2025'!$C$8:$U$263,VLOOKUP($L$4,Master!$D$9:$G$20,4,FALSE),FALSE)</f>
        <v>67676.259999999995</v>
      </c>
      <c r="M85" s="154">
        <f t="shared" si="18"/>
        <v>0.29562052946431105</v>
      </c>
      <c r="N85" s="154">
        <f t="shared" si="19"/>
        <v>8.4962789062696155E-6</v>
      </c>
      <c r="O85" s="83">
        <f t="shared" si="20"/>
        <v>-161253.24</v>
      </c>
      <c r="P85" s="87">
        <f t="shared" si="21"/>
        <v>-0.70437947053568895</v>
      </c>
      <c r="Q85" s="78"/>
    </row>
    <row r="86" spans="2:17" s="79" customFormat="1" ht="12.75" x14ac:dyDescent="0.2">
      <c r="B86" s="72"/>
      <c r="C86" s="80" t="s">
        <v>118</v>
      </c>
      <c r="D86" s="81" t="s">
        <v>338</v>
      </c>
      <c r="E86" s="82">
        <f>IFERROR(VLOOKUP($C86,'2025'!$C$273:$U$528,19,FALSE),0)</f>
        <v>67517.740000000005</v>
      </c>
      <c r="F86" s="83">
        <f>IFERROR(VLOOKUP($C86,'2025'!$C$8:$U$263,19,FALSE),0)</f>
        <v>0</v>
      </c>
      <c r="G86" s="84">
        <f t="shared" si="14"/>
        <v>0</v>
      </c>
      <c r="H86" s="85">
        <f t="shared" si="15"/>
        <v>0</v>
      </c>
      <c r="I86" s="86">
        <f t="shared" si="16"/>
        <v>-67517.740000000005</v>
      </c>
      <c r="J86" s="87">
        <f t="shared" si="17"/>
        <v>-1</v>
      </c>
      <c r="K86" s="82">
        <f>VLOOKUP($C86,'2025'!$C$273:$U$528,VLOOKUP($L$4,Master!$D$9:$G$20,4,FALSE),FALSE)</f>
        <v>15904.240000000002</v>
      </c>
      <c r="L86" s="83">
        <f>VLOOKUP($C86,'2025'!$C$8:$U$263,VLOOKUP($L$4,Master!$D$9:$G$20,4,FALSE),FALSE)</f>
        <v>0</v>
      </c>
      <c r="M86" s="154">
        <f t="shared" si="18"/>
        <v>0</v>
      </c>
      <c r="N86" s="154">
        <f t="shared" si="19"/>
        <v>0</v>
      </c>
      <c r="O86" s="83">
        <f t="shared" si="20"/>
        <v>-15904.240000000002</v>
      </c>
      <c r="P86" s="87">
        <f t="shared" si="21"/>
        <v>-1</v>
      </c>
      <c r="Q86" s="78"/>
    </row>
    <row r="87" spans="2:17" s="79" customFormat="1" ht="25.5" x14ac:dyDescent="0.2">
      <c r="B87" s="72"/>
      <c r="C87" s="80" t="s">
        <v>119</v>
      </c>
      <c r="D87" s="81" t="s">
        <v>339</v>
      </c>
      <c r="E87" s="82">
        <f>IFERROR(VLOOKUP($C87,'2025'!$C$273:$U$528,19,FALSE),0)</f>
        <v>646408.61</v>
      </c>
      <c r="F87" s="83">
        <f>IFERROR(VLOOKUP($C87,'2025'!$C$8:$U$263,19,FALSE),0)</f>
        <v>416976.76</v>
      </c>
      <c r="G87" s="84">
        <f t="shared" si="14"/>
        <v>0.64506684092589672</v>
      </c>
      <c r="H87" s="85">
        <f t="shared" si="15"/>
        <v>5.2348502272327822E-5</v>
      </c>
      <c r="I87" s="86">
        <f t="shared" si="16"/>
        <v>-229431.84999999998</v>
      </c>
      <c r="J87" s="87">
        <f t="shared" si="17"/>
        <v>-0.35493315907410328</v>
      </c>
      <c r="K87" s="82">
        <f>VLOOKUP($C87,'2025'!$C$273:$U$528,VLOOKUP($L$4,Master!$D$9:$G$20,4,FALSE),FALSE)</f>
        <v>248288.90999999997</v>
      </c>
      <c r="L87" s="83">
        <f>VLOOKUP($C87,'2025'!$C$8:$U$263,VLOOKUP($L$4,Master!$D$9:$G$20,4,FALSE),FALSE)</f>
        <v>143235.38999999998</v>
      </c>
      <c r="M87" s="154">
        <f t="shared" si="18"/>
        <v>0.57689000285997472</v>
      </c>
      <c r="N87" s="154">
        <f t="shared" si="19"/>
        <v>1.7982196750947848E-5</v>
      </c>
      <c r="O87" s="83">
        <f t="shared" si="20"/>
        <v>-105053.51999999999</v>
      </c>
      <c r="P87" s="87">
        <f t="shared" si="21"/>
        <v>-0.42310999714002528</v>
      </c>
      <c r="Q87" s="78"/>
    </row>
    <row r="88" spans="2:17" s="79" customFormat="1" ht="12.75" x14ac:dyDescent="0.2">
      <c r="B88" s="72"/>
      <c r="C88" s="80" t="s">
        <v>120</v>
      </c>
      <c r="D88" s="81" t="s">
        <v>340</v>
      </c>
      <c r="E88" s="82">
        <f>IFERROR(VLOOKUP($C88,'2025'!$C$273:$U$528,19,FALSE),0)</f>
        <v>186065.61</v>
      </c>
      <c r="F88" s="83">
        <f>IFERROR(VLOOKUP($C88,'2025'!$C$8:$U$263,19,FALSE),0)</f>
        <v>154047.04000000001</v>
      </c>
      <c r="G88" s="84">
        <f t="shared" si="14"/>
        <v>0.82791785112788985</v>
      </c>
      <c r="H88" s="85">
        <f t="shared" si="15"/>
        <v>1.9339523438873126E-5</v>
      </c>
      <c r="I88" s="86">
        <f t="shared" si="16"/>
        <v>-32018.569999999978</v>
      </c>
      <c r="J88" s="87">
        <f t="shared" si="17"/>
        <v>-0.17208214887211012</v>
      </c>
      <c r="K88" s="82">
        <f>VLOOKUP($C88,'2025'!$C$273:$U$528,VLOOKUP($L$4,Master!$D$9:$G$20,4,FALSE),FALSE)</f>
        <v>44340.569999999992</v>
      </c>
      <c r="L88" s="83">
        <f>VLOOKUP($C88,'2025'!$C$8:$U$263,VLOOKUP($L$4,Master!$D$9:$G$20,4,FALSE),FALSE)</f>
        <v>89850.790000000008</v>
      </c>
      <c r="M88" s="154">
        <f t="shared" si="18"/>
        <v>2.0263787768177095</v>
      </c>
      <c r="N88" s="154">
        <f t="shared" si="19"/>
        <v>1.1280135335325283E-5</v>
      </c>
      <c r="O88" s="83">
        <f t="shared" si="20"/>
        <v>45510.220000000016</v>
      </c>
      <c r="P88" s="87">
        <f t="shared" si="21"/>
        <v>1.0263787768177095</v>
      </c>
      <c r="Q88" s="78"/>
    </row>
    <row r="89" spans="2:17" s="79" customFormat="1" ht="12.75" x14ac:dyDescent="0.2">
      <c r="B89" s="72"/>
      <c r="C89" s="80" t="s">
        <v>121</v>
      </c>
      <c r="D89" s="81" t="s">
        <v>341</v>
      </c>
      <c r="E89" s="82">
        <f>IFERROR(VLOOKUP($C89,'2025'!$C$273:$U$528,19,FALSE),0)</f>
        <v>421101.71000000008</v>
      </c>
      <c r="F89" s="83">
        <f>IFERROR(VLOOKUP($C89,'2025'!$C$8:$U$263,19,FALSE),0)</f>
        <v>204131.88</v>
      </c>
      <c r="G89" s="84">
        <f t="shared" si="14"/>
        <v>0.48475671115180219</v>
      </c>
      <c r="H89" s="85">
        <f t="shared" si="15"/>
        <v>2.5627323172722023E-5</v>
      </c>
      <c r="I89" s="86">
        <f t="shared" si="16"/>
        <v>-216969.83000000007</v>
      </c>
      <c r="J89" s="87">
        <f t="shared" si="17"/>
        <v>-0.51524328884819781</v>
      </c>
      <c r="K89" s="82">
        <f>VLOOKUP($C89,'2025'!$C$273:$U$528,VLOOKUP($L$4,Master!$D$9:$G$20,4,FALSE),FALSE)</f>
        <v>167305.14000000007</v>
      </c>
      <c r="L89" s="83">
        <f>VLOOKUP($C89,'2025'!$C$8:$U$263,VLOOKUP($L$4,Master!$D$9:$G$20,4,FALSE),FALSE)</f>
        <v>82491.73</v>
      </c>
      <c r="M89" s="154">
        <f t="shared" si="18"/>
        <v>0.49306154012960962</v>
      </c>
      <c r="N89" s="154">
        <f t="shared" si="19"/>
        <v>1.0356257061792251E-5</v>
      </c>
      <c r="O89" s="83">
        <f t="shared" si="20"/>
        <v>-84813.410000000076</v>
      </c>
      <c r="P89" s="87">
        <f t="shared" si="21"/>
        <v>-0.50693845987039032</v>
      </c>
      <c r="Q89" s="78"/>
    </row>
    <row r="90" spans="2:17" s="79" customFormat="1" ht="12.75" x14ac:dyDescent="0.2">
      <c r="B90" s="72"/>
      <c r="C90" s="80" t="s">
        <v>122</v>
      </c>
      <c r="D90" s="81" t="s">
        <v>342</v>
      </c>
      <c r="E90" s="82">
        <f>IFERROR(VLOOKUP($C90,'2025'!$C$273:$U$528,19,FALSE),0)</f>
        <v>8764356.0399999991</v>
      </c>
      <c r="F90" s="83">
        <f>IFERROR(VLOOKUP($C90,'2025'!$C$8:$U$263,19,FALSE),0)</f>
        <v>6651485.6999999993</v>
      </c>
      <c r="G90" s="84">
        <f t="shared" si="14"/>
        <v>0.75892463401110299</v>
      </c>
      <c r="H90" s="85">
        <f t="shared" si="15"/>
        <v>8.3504729203806452E-4</v>
      </c>
      <c r="I90" s="86">
        <f t="shared" si="16"/>
        <v>-2112870.34</v>
      </c>
      <c r="J90" s="87">
        <f t="shared" si="17"/>
        <v>-0.24107536598889701</v>
      </c>
      <c r="K90" s="82">
        <f>VLOOKUP($C90,'2025'!$C$273:$U$528,VLOOKUP($L$4,Master!$D$9:$G$20,4,FALSE),FALSE)</f>
        <v>3853697.1999999997</v>
      </c>
      <c r="L90" s="83">
        <f>VLOOKUP($C90,'2025'!$C$8:$U$263,VLOOKUP($L$4,Master!$D$9:$G$20,4,FALSE),FALSE)</f>
        <v>3201481.8899999997</v>
      </c>
      <c r="M90" s="154">
        <f t="shared" si="18"/>
        <v>0.83075595301052707</v>
      </c>
      <c r="N90" s="154">
        <f t="shared" si="19"/>
        <v>4.0192355562809144E-4</v>
      </c>
      <c r="O90" s="83">
        <f t="shared" si="20"/>
        <v>-652215.31000000006</v>
      </c>
      <c r="P90" s="87">
        <f t="shared" si="21"/>
        <v>-0.1692440469894729</v>
      </c>
      <c r="Q90" s="78"/>
    </row>
    <row r="91" spans="2:17" s="79" customFormat="1" ht="12.75" x14ac:dyDescent="0.2">
      <c r="B91" s="72"/>
      <c r="C91" s="80" t="s">
        <v>123</v>
      </c>
      <c r="D91" s="81" t="s">
        <v>343</v>
      </c>
      <c r="E91" s="82">
        <f>IFERROR(VLOOKUP($C91,'2025'!$C$273:$U$528,19,FALSE),0)</f>
        <v>591888</v>
      </c>
      <c r="F91" s="83">
        <f>IFERROR(VLOOKUP($C91,'2025'!$C$8:$U$263,19,FALSE),0)</f>
        <v>519359.53</v>
      </c>
      <c r="G91" s="84">
        <f t="shared" si="14"/>
        <v>0.87746250979915119</v>
      </c>
      <c r="H91" s="85">
        <f t="shared" si="15"/>
        <v>6.5201939638938409E-5</v>
      </c>
      <c r="I91" s="86">
        <f t="shared" si="16"/>
        <v>-72528.469999999972</v>
      </c>
      <c r="J91" s="87">
        <f t="shared" si="17"/>
        <v>-0.12253749020084877</v>
      </c>
      <c r="K91" s="82">
        <f>VLOOKUP($C91,'2025'!$C$273:$U$528,VLOOKUP($L$4,Master!$D$9:$G$20,4,FALSE),FALSE)</f>
        <v>361083.47000000003</v>
      </c>
      <c r="L91" s="83">
        <f>VLOOKUP($C91,'2025'!$C$8:$U$263,VLOOKUP($L$4,Master!$D$9:$G$20,4,FALSE),FALSE)</f>
        <v>418059.99</v>
      </c>
      <c r="M91" s="154">
        <f t="shared" si="18"/>
        <v>1.1577932105283024</v>
      </c>
      <c r="N91" s="154">
        <f t="shared" si="19"/>
        <v>5.2484494187360333E-5</v>
      </c>
      <c r="O91" s="83">
        <f t="shared" si="20"/>
        <v>56976.51999999996</v>
      </c>
      <c r="P91" s="87">
        <f t="shared" si="21"/>
        <v>0.15779321052830239</v>
      </c>
      <c r="Q91" s="78"/>
    </row>
    <row r="92" spans="2:17" s="79" customFormat="1" ht="12.75" x14ac:dyDescent="0.2">
      <c r="B92" s="72"/>
      <c r="C92" s="80" t="s">
        <v>124</v>
      </c>
      <c r="D92" s="81" t="s">
        <v>344</v>
      </c>
      <c r="E92" s="82">
        <f>IFERROR(VLOOKUP($C92,'2025'!$C$273:$U$528,19,FALSE),0)</f>
        <v>18844200</v>
      </c>
      <c r="F92" s="83">
        <f>IFERROR(VLOOKUP($C92,'2025'!$C$8:$U$263,19,FALSE),0)</f>
        <v>4307489.84</v>
      </c>
      <c r="G92" s="84">
        <f t="shared" si="14"/>
        <v>0.22858438352384286</v>
      </c>
      <c r="H92" s="85">
        <f t="shared" si="15"/>
        <v>5.4077508223064749E-4</v>
      </c>
      <c r="I92" s="86">
        <f t="shared" si="16"/>
        <v>-14536710.16</v>
      </c>
      <c r="J92" s="87">
        <f t="shared" si="17"/>
        <v>-0.77141561647615708</v>
      </c>
      <c r="K92" s="82">
        <f>VLOOKUP($C92,'2025'!$C$273:$U$528,VLOOKUP($L$4,Master!$D$9:$G$20,4,FALSE),FALSE)</f>
        <v>2744200</v>
      </c>
      <c r="L92" s="83">
        <f>VLOOKUP($C92,'2025'!$C$8:$U$263,VLOOKUP($L$4,Master!$D$9:$G$20,4,FALSE),FALSE)</f>
        <v>4097639.84</v>
      </c>
      <c r="M92" s="154">
        <f t="shared" si="18"/>
        <v>1.4932001457619706</v>
      </c>
      <c r="N92" s="154">
        <f t="shared" si="19"/>
        <v>5.1442988927109746E-4</v>
      </c>
      <c r="O92" s="83">
        <f t="shared" si="20"/>
        <v>1353439.8399999999</v>
      </c>
      <c r="P92" s="87">
        <f t="shared" si="21"/>
        <v>0.49320014576197063</v>
      </c>
      <c r="Q92" s="78"/>
    </row>
    <row r="93" spans="2:17" s="79" customFormat="1" ht="12.75" x14ac:dyDescent="0.2">
      <c r="B93" s="72"/>
      <c r="C93" s="80" t="s">
        <v>125</v>
      </c>
      <c r="D93" s="81" t="s">
        <v>345</v>
      </c>
      <c r="E93" s="82">
        <f>IFERROR(VLOOKUP($C93,'2025'!$C$273:$U$528,19,FALSE),0)</f>
        <v>129853449.7</v>
      </c>
      <c r="F93" s="83">
        <f>IFERROR(VLOOKUP($C93,'2025'!$C$8:$U$263,19,FALSE),0)</f>
        <v>116199664.36</v>
      </c>
      <c r="G93" s="84">
        <f t="shared" si="14"/>
        <v>0.89485234800042435</v>
      </c>
      <c r="H93" s="85">
        <f t="shared" si="15"/>
        <v>1.458805136716298E-2</v>
      </c>
      <c r="I93" s="86">
        <f t="shared" si="16"/>
        <v>-13653785.340000004</v>
      </c>
      <c r="J93" s="87">
        <f t="shared" si="17"/>
        <v>-0.10514765199957567</v>
      </c>
      <c r="K93" s="82">
        <f>VLOOKUP($C93,'2025'!$C$273:$U$528,VLOOKUP($L$4,Master!$D$9:$G$20,4,FALSE),FALSE)</f>
        <v>70112982.329999998</v>
      </c>
      <c r="L93" s="83">
        <f>VLOOKUP($C93,'2025'!$C$8:$U$263,VLOOKUP($L$4,Master!$D$9:$G$20,4,FALSE),FALSE)</f>
        <v>61861133.5</v>
      </c>
      <c r="M93" s="154">
        <f t="shared" si="18"/>
        <v>0.88230640666287574</v>
      </c>
      <c r="N93" s="154">
        <f t="shared" si="19"/>
        <v>7.7662306349963591E-3</v>
      </c>
      <c r="O93" s="83">
        <f t="shared" si="20"/>
        <v>-8251848.8299999982</v>
      </c>
      <c r="P93" s="87">
        <f t="shared" si="21"/>
        <v>-0.11769359333712426</v>
      </c>
      <c r="Q93" s="78"/>
    </row>
    <row r="94" spans="2:17" s="79" customFormat="1" ht="25.5" x14ac:dyDescent="0.2">
      <c r="B94" s="72"/>
      <c r="C94" s="80" t="s">
        <v>126</v>
      </c>
      <c r="D94" s="81" t="s">
        <v>346</v>
      </c>
      <c r="E94" s="82">
        <f>IFERROR(VLOOKUP($C94,'2025'!$C$273:$U$528,19,FALSE),0)</f>
        <v>249564.91000000003</v>
      </c>
      <c r="F94" s="83">
        <f>IFERROR(VLOOKUP($C94,'2025'!$C$8:$U$263,19,FALSE),0)</f>
        <v>251533.77999999997</v>
      </c>
      <c r="G94" s="84">
        <f t="shared" si="14"/>
        <v>1.0078892100656296</v>
      </c>
      <c r="H94" s="85">
        <f t="shared" si="15"/>
        <v>3.1578298641625022E-5</v>
      </c>
      <c r="I94" s="86">
        <f t="shared" si="16"/>
        <v>1968.8699999999371</v>
      </c>
      <c r="J94" s="87">
        <f t="shared" si="17"/>
        <v>7.8892100656295667E-3</v>
      </c>
      <c r="K94" s="82">
        <f>VLOOKUP($C94,'2025'!$C$273:$U$528,VLOOKUP($L$4,Master!$D$9:$G$20,4,FALSE),FALSE)</f>
        <v>96955.700000000055</v>
      </c>
      <c r="L94" s="83">
        <f>VLOOKUP($C94,'2025'!$C$8:$U$263,VLOOKUP($L$4,Master!$D$9:$G$20,4,FALSE),FALSE)</f>
        <v>121658.93</v>
      </c>
      <c r="M94" s="154">
        <f t="shared" si="18"/>
        <v>1.2547888365511251</v>
      </c>
      <c r="N94" s="154">
        <f t="shared" si="19"/>
        <v>1.5273423807969466E-5</v>
      </c>
      <c r="O94" s="83">
        <f t="shared" si="20"/>
        <v>24703.229999999938</v>
      </c>
      <c r="P94" s="87">
        <f t="shared" si="21"/>
        <v>0.25478883655112516</v>
      </c>
      <c r="Q94" s="78"/>
    </row>
    <row r="95" spans="2:17" s="79" customFormat="1" ht="12.75" x14ac:dyDescent="0.2">
      <c r="B95" s="72"/>
      <c r="C95" s="80" t="s">
        <v>127</v>
      </c>
      <c r="D95" s="81" t="s">
        <v>347</v>
      </c>
      <c r="E95" s="82">
        <f>IFERROR(VLOOKUP($C95,'2025'!$C$273:$U$528,19,FALSE),0)</f>
        <v>759196.19000000006</v>
      </c>
      <c r="F95" s="83">
        <f>IFERROR(VLOOKUP($C95,'2025'!$C$8:$U$263,19,FALSE),0)</f>
        <v>562879.93000000005</v>
      </c>
      <c r="G95" s="84">
        <f t="shared" si="14"/>
        <v>0.74141564119282533</v>
      </c>
      <c r="H95" s="85">
        <f t="shared" si="15"/>
        <v>7.0665620056745425E-5</v>
      </c>
      <c r="I95" s="86">
        <f t="shared" si="16"/>
        <v>-196316.26</v>
      </c>
      <c r="J95" s="87">
        <f t="shared" si="17"/>
        <v>-0.25858435880717473</v>
      </c>
      <c r="K95" s="82">
        <f>VLOOKUP($C95,'2025'!$C$273:$U$528,VLOOKUP($L$4,Master!$D$9:$G$20,4,FALSE),FALSE)</f>
        <v>297506.64</v>
      </c>
      <c r="L95" s="83">
        <f>VLOOKUP($C95,'2025'!$C$8:$U$263,VLOOKUP($L$4,Master!$D$9:$G$20,4,FALSE),FALSE)</f>
        <v>289795.15000000002</v>
      </c>
      <c r="M95" s="154">
        <f t="shared" si="18"/>
        <v>0.97407960373590319</v>
      </c>
      <c r="N95" s="154">
        <f t="shared" si="19"/>
        <v>3.6381744796243759E-5</v>
      </c>
      <c r="O95" s="83">
        <f t="shared" si="20"/>
        <v>-7711.4899999999907</v>
      </c>
      <c r="P95" s="87">
        <f t="shared" si="21"/>
        <v>-2.5920396264096795E-2</v>
      </c>
      <c r="Q95" s="78"/>
    </row>
    <row r="96" spans="2:17" s="79" customFormat="1" ht="25.5" x14ac:dyDescent="0.2">
      <c r="B96" s="72"/>
      <c r="C96" s="80" t="s">
        <v>128</v>
      </c>
      <c r="D96" s="81" t="s">
        <v>348</v>
      </c>
      <c r="E96" s="82">
        <f>IFERROR(VLOOKUP($C96,'2025'!$C$273:$U$528,19,FALSE),0)</f>
        <v>106311.69999999997</v>
      </c>
      <c r="F96" s="83">
        <f>IFERROR(VLOOKUP($C96,'2025'!$C$8:$U$263,19,FALSE),0)</f>
        <v>82593.420000000013</v>
      </c>
      <c r="G96" s="84">
        <f t="shared" si="14"/>
        <v>0.77689868565736453</v>
      </c>
      <c r="H96" s="85">
        <f t="shared" si="15"/>
        <v>1.036902352675321E-5</v>
      </c>
      <c r="I96" s="86">
        <f t="shared" si="16"/>
        <v>-23718.279999999955</v>
      </c>
      <c r="J96" s="87">
        <f t="shared" si="17"/>
        <v>-0.2231013143426355</v>
      </c>
      <c r="K96" s="82">
        <f>VLOOKUP($C96,'2025'!$C$273:$U$528,VLOOKUP($L$4,Master!$D$9:$G$20,4,FALSE),FALSE)</f>
        <v>49125.049999999988</v>
      </c>
      <c r="L96" s="83">
        <f>VLOOKUP($C96,'2025'!$C$8:$U$263,VLOOKUP($L$4,Master!$D$9:$G$20,4,FALSE),FALSE)</f>
        <v>30871.53</v>
      </c>
      <c r="M96" s="154">
        <f t="shared" si="18"/>
        <v>0.62842745198223726</v>
      </c>
      <c r="N96" s="154">
        <f t="shared" si="19"/>
        <v>3.8757036683656813E-6</v>
      </c>
      <c r="O96" s="83">
        <f t="shared" si="20"/>
        <v>-18253.51999999999</v>
      </c>
      <c r="P96" s="87">
        <f t="shared" si="21"/>
        <v>-0.37157254801776268</v>
      </c>
      <c r="Q96" s="78"/>
    </row>
    <row r="97" spans="2:17" s="79" customFormat="1" ht="12.75" x14ac:dyDescent="0.2">
      <c r="B97" s="72"/>
      <c r="C97" s="80" t="s">
        <v>129</v>
      </c>
      <c r="D97" s="81" t="s">
        <v>349</v>
      </c>
      <c r="E97" s="82">
        <f>IFERROR(VLOOKUP($C97,'2025'!$C$273:$U$528,19,FALSE),0)</f>
        <v>121010.19999999997</v>
      </c>
      <c r="F97" s="83">
        <f>IFERROR(VLOOKUP($C97,'2025'!$C$8:$U$263,19,FALSE),0)</f>
        <v>116181.28999999998</v>
      </c>
      <c r="G97" s="84">
        <f t="shared" si="14"/>
        <v>0.96009501678370923</v>
      </c>
      <c r="H97" s="85">
        <f t="shared" si="15"/>
        <v>1.4585744595374993E-5</v>
      </c>
      <c r="I97" s="86">
        <f t="shared" si="16"/>
        <v>-4828.9099999999889</v>
      </c>
      <c r="J97" s="87">
        <f t="shared" si="17"/>
        <v>-3.9904983216290775E-2</v>
      </c>
      <c r="K97" s="82">
        <f>VLOOKUP($C97,'2025'!$C$273:$U$528,VLOOKUP($L$4,Master!$D$9:$G$20,4,FALSE),FALSE)</f>
        <v>46628.939999999988</v>
      </c>
      <c r="L97" s="83">
        <f>VLOOKUP($C97,'2025'!$C$8:$U$263,VLOOKUP($L$4,Master!$D$9:$G$20,4,FALSE),FALSE)</f>
        <v>44292.43</v>
      </c>
      <c r="M97" s="154">
        <f t="shared" si="18"/>
        <v>0.94989141936316823</v>
      </c>
      <c r="N97" s="154">
        <f t="shared" si="19"/>
        <v>5.5606033595299671E-6</v>
      </c>
      <c r="O97" s="83">
        <f t="shared" si="20"/>
        <v>-2336.5099999999875</v>
      </c>
      <c r="P97" s="87">
        <f t="shared" si="21"/>
        <v>-5.0108580636831719E-2</v>
      </c>
      <c r="Q97" s="78"/>
    </row>
    <row r="98" spans="2:17" s="79" customFormat="1" ht="12.75" x14ac:dyDescent="0.2">
      <c r="B98" s="72"/>
      <c r="C98" s="80" t="s">
        <v>130</v>
      </c>
      <c r="D98" s="81" t="s">
        <v>350</v>
      </c>
      <c r="E98" s="82">
        <f>IFERROR(VLOOKUP($C98,'2025'!$C$273:$U$528,19,FALSE),0)</f>
        <v>3507.45</v>
      </c>
      <c r="F98" s="83">
        <f>IFERROR(VLOOKUP($C98,'2025'!$C$8:$U$263,19,FALSE),0)</f>
        <v>2970.18</v>
      </c>
      <c r="G98" s="84">
        <f t="shared" si="14"/>
        <v>0.84682033956293035</v>
      </c>
      <c r="H98" s="85">
        <f t="shared" si="15"/>
        <v>3.7288522861375446E-7</v>
      </c>
      <c r="I98" s="86">
        <f t="shared" si="16"/>
        <v>-537.27</v>
      </c>
      <c r="J98" s="87">
        <f t="shared" si="17"/>
        <v>-0.15317966043706968</v>
      </c>
      <c r="K98" s="82">
        <f>VLOOKUP($C98,'2025'!$C$273:$U$528,VLOOKUP($L$4,Master!$D$9:$G$20,4,FALSE),FALSE)</f>
        <v>2029.83</v>
      </c>
      <c r="L98" s="83">
        <f>VLOOKUP($C98,'2025'!$C$8:$U$263,VLOOKUP($L$4,Master!$D$9:$G$20,4,FALSE),FALSE)</f>
        <v>2346.7999999999997</v>
      </c>
      <c r="M98" s="154">
        <f t="shared" si="18"/>
        <v>1.1561559342407983</v>
      </c>
      <c r="N98" s="154">
        <f t="shared" si="19"/>
        <v>2.9462424988073415E-7</v>
      </c>
      <c r="O98" s="83">
        <f t="shared" si="20"/>
        <v>316.9699999999998</v>
      </c>
      <c r="P98" s="87">
        <f t="shared" si="21"/>
        <v>0.15615593424079841</v>
      </c>
      <c r="Q98" s="78"/>
    </row>
    <row r="99" spans="2:17" s="79" customFormat="1" ht="12.75" x14ac:dyDescent="0.2">
      <c r="B99" s="72"/>
      <c r="C99" s="80" t="s">
        <v>131</v>
      </c>
      <c r="D99" s="81" t="s">
        <v>351</v>
      </c>
      <c r="E99" s="82">
        <f>IFERROR(VLOOKUP($C99,'2025'!$C$273:$U$528,19,FALSE),0)</f>
        <v>387507.27</v>
      </c>
      <c r="F99" s="83">
        <f>IFERROR(VLOOKUP($C99,'2025'!$C$8:$U$263,19,FALSE),0)</f>
        <v>217583.04</v>
      </c>
      <c r="G99" s="84">
        <f t="shared" si="14"/>
        <v>0.56149408500129561</v>
      </c>
      <c r="H99" s="85">
        <f t="shared" si="15"/>
        <v>2.7316021794260177E-5</v>
      </c>
      <c r="I99" s="86">
        <f t="shared" si="16"/>
        <v>-169924.23</v>
      </c>
      <c r="J99" s="87">
        <f t="shared" si="17"/>
        <v>-0.43850591499870439</v>
      </c>
      <c r="K99" s="82">
        <f>VLOOKUP($C99,'2025'!$C$273:$U$528,VLOOKUP($L$4,Master!$D$9:$G$20,4,FALSE),FALSE)</f>
        <v>130813.33000000005</v>
      </c>
      <c r="L99" s="83">
        <f>VLOOKUP($C99,'2025'!$C$8:$U$263,VLOOKUP($L$4,Master!$D$9:$G$20,4,FALSE),FALSE)</f>
        <v>83233.860000000015</v>
      </c>
      <c r="M99" s="154">
        <f t="shared" si="18"/>
        <v>0.63627965131688025</v>
      </c>
      <c r="N99" s="154">
        <f t="shared" si="19"/>
        <v>1.0449426268611747E-5</v>
      </c>
      <c r="O99" s="83">
        <f t="shared" si="20"/>
        <v>-47579.47000000003</v>
      </c>
      <c r="P99" s="87">
        <f t="shared" si="21"/>
        <v>-0.36372034868311981</v>
      </c>
      <c r="Q99" s="78"/>
    </row>
    <row r="100" spans="2:17" s="79" customFormat="1" ht="12.75" x14ac:dyDescent="0.2">
      <c r="B100" s="72"/>
      <c r="C100" s="80" t="s">
        <v>132</v>
      </c>
      <c r="D100" s="81" t="s">
        <v>356</v>
      </c>
      <c r="E100" s="82">
        <f>IFERROR(VLOOKUP($C100,'2025'!$C$273:$U$528,19,FALSE),0)</f>
        <v>432587.87000000005</v>
      </c>
      <c r="F100" s="83">
        <f>IFERROR(VLOOKUP($C100,'2025'!$C$8:$U$263,19,FALSE),0)</f>
        <v>40167.73000000001</v>
      </c>
      <c r="G100" s="84">
        <f t="shared" si="14"/>
        <v>9.2854499133320598E-2</v>
      </c>
      <c r="H100" s="85">
        <f t="shared" si="15"/>
        <v>5.0427762573128795E-6</v>
      </c>
      <c r="I100" s="86">
        <f t="shared" si="16"/>
        <v>-392420.14</v>
      </c>
      <c r="J100" s="87">
        <f t="shared" si="17"/>
        <v>-0.90714550086667933</v>
      </c>
      <c r="K100" s="82">
        <f>VLOOKUP($C100,'2025'!$C$273:$U$528,VLOOKUP($L$4,Master!$D$9:$G$20,4,FALSE),FALSE)</f>
        <v>44064.830000000009</v>
      </c>
      <c r="L100" s="83">
        <f>VLOOKUP($C100,'2025'!$C$8:$U$263,VLOOKUP($L$4,Master!$D$9:$G$20,4,FALSE),FALSE)</f>
        <v>16454.490000000005</v>
      </c>
      <c r="M100" s="154">
        <f t="shared" si="18"/>
        <v>0.37341548804341246</v>
      </c>
      <c r="N100" s="154">
        <f t="shared" si="19"/>
        <v>2.0657455997187844E-6</v>
      </c>
      <c r="O100" s="83">
        <f t="shared" si="20"/>
        <v>-27610.340000000004</v>
      </c>
      <c r="P100" s="87">
        <f t="shared" si="21"/>
        <v>-0.6265845119565876</v>
      </c>
      <c r="Q100" s="78"/>
    </row>
    <row r="101" spans="2:17" s="79" customFormat="1" ht="12.75" x14ac:dyDescent="0.2">
      <c r="B101" s="72"/>
      <c r="C101" s="80" t="s">
        <v>133</v>
      </c>
      <c r="D101" s="81" t="s">
        <v>357</v>
      </c>
      <c r="E101" s="82">
        <f>IFERROR(VLOOKUP($C101,'2025'!$C$273:$U$528,19,FALSE),0)</f>
        <v>320561.23</v>
      </c>
      <c r="F101" s="83">
        <f>IFERROR(VLOOKUP($C101,'2025'!$C$8:$U$263,19,FALSE),0)</f>
        <v>197436.40999999997</v>
      </c>
      <c r="G101" s="84">
        <f t="shared" si="14"/>
        <v>0.61590857384718667</v>
      </c>
      <c r="H101" s="85">
        <f t="shared" si="15"/>
        <v>2.4786753960880805E-5</v>
      </c>
      <c r="I101" s="86">
        <f t="shared" si="16"/>
        <v>-123124.82</v>
      </c>
      <c r="J101" s="87">
        <f t="shared" si="17"/>
        <v>-0.38409142615281333</v>
      </c>
      <c r="K101" s="82">
        <f>VLOOKUP($C101,'2025'!$C$273:$U$528,VLOOKUP($L$4,Master!$D$9:$G$20,4,FALSE),FALSE)</f>
        <v>134861.68</v>
      </c>
      <c r="L101" s="83">
        <f>VLOOKUP($C101,'2025'!$C$8:$U$263,VLOOKUP($L$4,Master!$D$9:$G$20,4,FALSE),FALSE)</f>
        <v>72756.87</v>
      </c>
      <c r="M101" s="154">
        <f t="shared" si="18"/>
        <v>0.53949253783580331</v>
      </c>
      <c r="N101" s="154">
        <f t="shared" si="19"/>
        <v>9.1341137921510535E-6</v>
      </c>
      <c r="O101" s="83">
        <f t="shared" si="20"/>
        <v>-62104.81</v>
      </c>
      <c r="P101" s="87">
        <f t="shared" si="21"/>
        <v>-0.46050746216419669</v>
      </c>
      <c r="Q101" s="78"/>
    </row>
    <row r="102" spans="2:17" s="79" customFormat="1" ht="12.75" x14ac:dyDescent="0.2">
      <c r="B102" s="72"/>
      <c r="C102" s="80" t="s">
        <v>134</v>
      </c>
      <c r="D102" s="81" t="s">
        <v>358</v>
      </c>
      <c r="E102" s="82">
        <f>IFERROR(VLOOKUP($C102,'2025'!$C$273:$U$528,19,FALSE),0)</f>
        <v>494498.02</v>
      </c>
      <c r="F102" s="83">
        <f>IFERROR(VLOOKUP($C102,'2025'!$C$8:$U$263,19,FALSE),0)</f>
        <v>390491.76999999996</v>
      </c>
      <c r="G102" s="84">
        <f t="shared" si="14"/>
        <v>0.78967307088509664</v>
      </c>
      <c r="H102" s="85">
        <f t="shared" si="15"/>
        <v>4.9023497878323748E-5</v>
      </c>
      <c r="I102" s="86">
        <f t="shared" si="16"/>
        <v>-104006.25000000006</v>
      </c>
      <c r="J102" s="87">
        <f t="shared" si="17"/>
        <v>-0.21032692911490333</v>
      </c>
      <c r="K102" s="82">
        <f>VLOOKUP($C102,'2025'!$C$273:$U$528,VLOOKUP($L$4,Master!$D$9:$G$20,4,FALSE),FALSE)</f>
        <v>186311.74999999997</v>
      </c>
      <c r="L102" s="83">
        <f>VLOOKUP($C102,'2025'!$C$8:$U$263,VLOOKUP($L$4,Master!$D$9:$G$20,4,FALSE),FALSE)</f>
        <v>133455.99</v>
      </c>
      <c r="M102" s="154">
        <f t="shared" si="18"/>
        <v>0.71630474191778037</v>
      </c>
      <c r="N102" s="154">
        <f t="shared" si="19"/>
        <v>1.6754461797273204E-5</v>
      </c>
      <c r="O102" s="83">
        <f t="shared" si="20"/>
        <v>-52855.75999999998</v>
      </c>
      <c r="P102" s="87">
        <f t="shared" si="21"/>
        <v>-0.28369525808221968</v>
      </c>
      <c r="Q102" s="78"/>
    </row>
    <row r="103" spans="2:17" s="79" customFormat="1" ht="12.75" x14ac:dyDescent="0.2">
      <c r="B103" s="72"/>
      <c r="C103" s="80" t="s">
        <v>135</v>
      </c>
      <c r="D103" s="81" t="s">
        <v>359</v>
      </c>
      <c r="E103" s="82">
        <f>IFERROR(VLOOKUP($C103,'2025'!$C$273:$U$528,19,FALSE),0)</f>
        <v>55590.37</v>
      </c>
      <c r="F103" s="83">
        <f>IFERROR(VLOOKUP($C103,'2025'!$C$8:$U$263,19,FALSE),0)</f>
        <v>11912.029999999999</v>
      </c>
      <c r="G103" s="84">
        <f t="shared" si="14"/>
        <v>0.21428225788027672</v>
      </c>
      <c r="H103" s="85">
        <f t="shared" si="15"/>
        <v>1.4954716649509125E-6</v>
      </c>
      <c r="I103" s="86">
        <f t="shared" si="16"/>
        <v>-43678.340000000004</v>
      </c>
      <c r="J103" s="87">
        <f t="shared" si="17"/>
        <v>-0.78571774211972334</v>
      </c>
      <c r="K103" s="82">
        <f>VLOOKUP($C103,'2025'!$C$273:$U$528,VLOOKUP($L$4,Master!$D$9:$G$20,4,FALSE),FALSE)</f>
        <v>34286.490000000005</v>
      </c>
      <c r="L103" s="83">
        <f>VLOOKUP($C103,'2025'!$C$8:$U$263,VLOOKUP($L$4,Master!$D$9:$G$20,4,FALSE),FALSE)</f>
        <v>8105.7099999999991</v>
      </c>
      <c r="M103" s="154">
        <f t="shared" si="18"/>
        <v>0.23641119286342807</v>
      </c>
      <c r="N103" s="154">
        <f t="shared" si="19"/>
        <v>1.0176149345921107E-6</v>
      </c>
      <c r="O103" s="83">
        <f t="shared" si="20"/>
        <v>-26180.780000000006</v>
      </c>
      <c r="P103" s="87">
        <f t="shared" si="21"/>
        <v>-0.76358880713657196</v>
      </c>
      <c r="Q103" s="78"/>
    </row>
    <row r="104" spans="2:17" s="79" customFormat="1" ht="12.75" x14ac:dyDescent="0.2">
      <c r="B104" s="72"/>
      <c r="C104" s="80" t="s">
        <v>136</v>
      </c>
      <c r="D104" s="81" t="s">
        <v>360</v>
      </c>
      <c r="E104" s="82">
        <f>IFERROR(VLOOKUP($C104,'2025'!$C$273:$U$528,19,FALSE),0)</f>
        <v>117116.46000000002</v>
      </c>
      <c r="F104" s="83">
        <f>IFERROR(VLOOKUP($C104,'2025'!$C$8:$U$263,19,FALSE),0)</f>
        <v>96249.63</v>
      </c>
      <c r="G104" s="84">
        <f t="shared" si="14"/>
        <v>0.82182837493551275</v>
      </c>
      <c r="H104" s="85">
        <f t="shared" si="15"/>
        <v>1.2083464734978784E-5</v>
      </c>
      <c r="I104" s="86">
        <f t="shared" si="16"/>
        <v>-20866.830000000016</v>
      </c>
      <c r="J104" s="87">
        <f t="shared" si="17"/>
        <v>-0.17817162506448719</v>
      </c>
      <c r="K104" s="82">
        <f>VLOOKUP($C104,'2025'!$C$273:$U$528,VLOOKUP($L$4,Master!$D$9:$G$20,4,FALSE),FALSE)</f>
        <v>47057.44000000001</v>
      </c>
      <c r="L104" s="83">
        <f>VLOOKUP($C104,'2025'!$C$8:$U$263,VLOOKUP($L$4,Master!$D$9:$G$20,4,FALSE),FALSE)</f>
        <v>40097.450000000004</v>
      </c>
      <c r="M104" s="154">
        <f t="shared" si="18"/>
        <v>0.85209586411840499</v>
      </c>
      <c r="N104" s="154">
        <f t="shared" si="19"/>
        <v>5.0339530971451535E-6</v>
      </c>
      <c r="O104" s="83">
        <f t="shared" si="20"/>
        <v>-6959.9900000000052</v>
      </c>
      <c r="P104" s="87">
        <f t="shared" si="21"/>
        <v>-0.14790413588159501</v>
      </c>
      <c r="Q104" s="78"/>
    </row>
    <row r="105" spans="2:17" s="79" customFormat="1" ht="12.75" x14ac:dyDescent="0.2">
      <c r="B105" s="72"/>
      <c r="C105" s="80" t="s">
        <v>137</v>
      </c>
      <c r="D105" s="81" t="s">
        <v>361</v>
      </c>
      <c r="E105" s="82">
        <f>IFERROR(VLOOKUP($C105,'2025'!$C$273:$U$528,19,FALSE),0)</f>
        <v>4027412.3100000005</v>
      </c>
      <c r="F105" s="83">
        <f>IFERROR(VLOOKUP($C105,'2025'!$C$8:$U$263,19,FALSE),0)</f>
        <v>11142547.839999998</v>
      </c>
      <c r="G105" s="84">
        <f t="shared" si="14"/>
        <v>2.7666767100883187</v>
      </c>
      <c r="H105" s="85">
        <f t="shared" si="15"/>
        <v>1.3988685866372058E-3</v>
      </c>
      <c r="I105" s="86">
        <f t="shared" si="16"/>
        <v>7115135.5299999975</v>
      </c>
      <c r="J105" s="87">
        <f t="shared" si="17"/>
        <v>1.7666767100883189</v>
      </c>
      <c r="K105" s="82">
        <f>VLOOKUP($C105,'2025'!$C$273:$U$528,VLOOKUP($L$4,Master!$D$9:$G$20,4,FALSE),FALSE)</f>
        <v>1491754.7300000007</v>
      </c>
      <c r="L105" s="83">
        <f>VLOOKUP($C105,'2025'!$C$8:$U$263,VLOOKUP($L$4,Master!$D$9:$G$20,4,FALSE),FALSE)</f>
        <v>10489420.479999999</v>
      </c>
      <c r="M105" s="154">
        <f t="shared" si="18"/>
        <v>7.0315986060255318</v>
      </c>
      <c r="N105" s="154">
        <f t="shared" si="19"/>
        <v>1.3168730358801815E-3</v>
      </c>
      <c r="O105" s="83">
        <f t="shared" si="20"/>
        <v>8997665.7499999981</v>
      </c>
      <c r="P105" s="87">
        <f t="shared" si="21"/>
        <v>6.0315986060255318</v>
      </c>
      <c r="Q105" s="78"/>
    </row>
    <row r="106" spans="2:17" s="79" customFormat="1" ht="25.5" x14ac:dyDescent="0.2">
      <c r="B106" s="72"/>
      <c r="C106" s="80" t="s">
        <v>493</v>
      </c>
      <c r="D106" s="81" t="s">
        <v>494</v>
      </c>
      <c r="E106" s="82">
        <f>IFERROR(VLOOKUP($C106,'2025'!$C$273:$U$528,19,FALSE),0)</f>
        <v>347386.76999999996</v>
      </c>
      <c r="F106" s="83">
        <f>IFERROR(VLOOKUP($C106,'2025'!$C$8:$U$263,19,FALSE),0)</f>
        <v>313870.91000000003</v>
      </c>
      <c r="G106" s="84">
        <f t="shared" si="14"/>
        <v>0.90352004481920845</v>
      </c>
      <c r="H106" s="85">
        <f t="shared" si="15"/>
        <v>3.9404287292540239E-5</v>
      </c>
      <c r="I106" s="86">
        <f t="shared" si="16"/>
        <v>-33515.859999999928</v>
      </c>
      <c r="J106" s="87">
        <f t="shared" si="17"/>
        <v>-9.6479955180791513E-2</v>
      </c>
      <c r="K106" s="82">
        <f>VLOOKUP($C106,'2025'!$C$273:$U$528,VLOOKUP($L$4,Master!$D$9:$G$20,4,FALSE),FALSE)</f>
        <v>42992.349999999991</v>
      </c>
      <c r="L106" s="83">
        <f>VLOOKUP($C106,'2025'!$C$8:$U$263,VLOOKUP($L$4,Master!$D$9:$G$20,4,FALSE),FALSE)</f>
        <v>214414.58000000002</v>
      </c>
      <c r="M106" s="154">
        <f t="shared" si="18"/>
        <v>4.9872728520306531</v>
      </c>
      <c r="N106" s="154">
        <f t="shared" si="19"/>
        <v>2.6918243904888645E-5</v>
      </c>
      <c r="O106" s="83">
        <f t="shared" si="20"/>
        <v>171422.23000000004</v>
      </c>
      <c r="P106" s="87">
        <f t="shared" si="21"/>
        <v>3.9872728520306535</v>
      </c>
      <c r="Q106" s="78"/>
    </row>
    <row r="107" spans="2:17" s="79" customFormat="1" ht="12.75" x14ac:dyDescent="0.2">
      <c r="B107" s="72"/>
      <c r="C107" s="80" t="s">
        <v>138</v>
      </c>
      <c r="D107" s="81" t="s">
        <v>363</v>
      </c>
      <c r="E107" s="82">
        <f>IFERROR(VLOOKUP($C107,'2025'!$C$273:$U$528,19,FALSE),0)</f>
        <v>1107578.6500000004</v>
      </c>
      <c r="F107" s="83">
        <f>IFERROR(VLOOKUP($C107,'2025'!$C$8:$U$263,19,FALSE),0)</f>
        <v>807203.2</v>
      </c>
      <c r="G107" s="84">
        <f t="shared" si="14"/>
        <v>0.72879989154720493</v>
      </c>
      <c r="H107" s="85">
        <f t="shared" si="15"/>
        <v>1.0133868983353002E-4</v>
      </c>
      <c r="I107" s="86">
        <f t="shared" si="16"/>
        <v>-300375.45000000042</v>
      </c>
      <c r="J107" s="87">
        <f t="shared" si="17"/>
        <v>-0.27120010845279502</v>
      </c>
      <c r="K107" s="82">
        <f>VLOOKUP($C107,'2025'!$C$273:$U$528,VLOOKUP($L$4,Master!$D$9:$G$20,4,FALSE),FALSE)</f>
        <v>528406.23000000021</v>
      </c>
      <c r="L107" s="83">
        <f>VLOOKUP($C107,'2025'!$C$8:$U$263,VLOOKUP($L$4,Master!$D$9:$G$20,4,FALSE),FALSE)</f>
        <v>297347.34999999998</v>
      </c>
      <c r="M107" s="154">
        <f t="shared" si="18"/>
        <v>0.56272491336826191</v>
      </c>
      <c r="N107" s="154">
        <f t="shared" si="19"/>
        <v>3.732987043965149E-5</v>
      </c>
      <c r="O107" s="83">
        <f t="shared" si="20"/>
        <v>-231058.88000000024</v>
      </c>
      <c r="P107" s="87">
        <f t="shared" si="21"/>
        <v>-0.43727508663173814</v>
      </c>
      <c r="Q107" s="78"/>
    </row>
    <row r="108" spans="2:17" s="79" customFormat="1" ht="12.75" x14ac:dyDescent="0.2">
      <c r="B108" s="72"/>
      <c r="C108" s="80" t="s">
        <v>139</v>
      </c>
      <c r="D108" s="81" t="s">
        <v>352</v>
      </c>
      <c r="E108" s="82">
        <f>IFERROR(VLOOKUP($C108,'2025'!$C$273:$U$528,19,FALSE),0)</f>
        <v>1164052.4100000001</v>
      </c>
      <c r="F108" s="83">
        <f>IFERROR(VLOOKUP($C108,'2025'!$C$8:$U$263,19,FALSE),0)</f>
        <v>1091052.3600000001</v>
      </c>
      <c r="G108" s="84">
        <f t="shared" si="14"/>
        <v>0.93728800406847657</v>
      </c>
      <c r="H108" s="85">
        <f t="shared" si="15"/>
        <v>1.3697395736560626E-4</v>
      </c>
      <c r="I108" s="86">
        <f t="shared" si="16"/>
        <v>-73000.050000000047</v>
      </c>
      <c r="J108" s="87">
        <f t="shared" si="17"/>
        <v>-6.271199593152342E-2</v>
      </c>
      <c r="K108" s="82">
        <f>VLOOKUP($C108,'2025'!$C$273:$U$528,VLOOKUP($L$4,Master!$D$9:$G$20,4,FALSE),FALSE)</f>
        <v>410659.39000000013</v>
      </c>
      <c r="L108" s="83">
        <f>VLOOKUP($C108,'2025'!$C$8:$U$263,VLOOKUP($L$4,Master!$D$9:$G$20,4,FALSE),FALSE)</f>
        <v>350832.30000000005</v>
      </c>
      <c r="M108" s="154">
        <f t="shared" si="18"/>
        <v>0.85431456955117946</v>
      </c>
      <c r="N108" s="154">
        <f t="shared" si="19"/>
        <v>4.4044530092650717E-5</v>
      </c>
      <c r="O108" s="83">
        <f t="shared" si="20"/>
        <v>-59827.090000000084</v>
      </c>
      <c r="P108" s="87">
        <f t="shared" si="21"/>
        <v>-0.14568543044882054</v>
      </c>
      <c r="Q108" s="78"/>
    </row>
    <row r="109" spans="2:17" s="79" customFormat="1" ht="12.75" x14ac:dyDescent="0.2">
      <c r="B109" s="72"/>
      <c r="C109" s="80" t="s">
        <v>140</v>
      </c>
      <c r="D109" s="81" t="s">
        <v>353</v>
      </c>
      <c r="E109" s="82">
        <f>IFERROR(VLOOKUP($C109,'2025'!$C$273:$U$528,19,FALSE),0)</f>
        <v>157129.47</v>
      </c>
      <c r="F109" s="83">
        <f>IFERROR(VLOOKUP($C109,'2025'!$C$8:$U$263,19,FALSE),0)</f>
        <v>111072.94999999998</v>
      </c>
      <c r="G109" s="84">
        <f t="shared" si="14"/>
        <v>0.70688808407487136</v>
      </c>
      <c r="H109" s="85">
        <f t="shared" si="15"/>
        <v>1.3944428402842291E-5</v>
      </c>
      <c r="I109" s="86">
        <f t="shared" si="16"/>
        <v>-46056.520000000019</v>
      </c>
      <c r="J109" s="87">
        <f t="shared" si="17"/>
        <v>-0.29311191592512859</v>
      </c>
      <c r="K109" s="82">
        <f>VLOOKUP($C109,'2025'!$C$273:$U$528,VLOOKUP($L$4,Master!$D$9:$G$20,4,FALSE),FALSE)</f>
        <v>91359.47</v>
      </c>
      <c r="L109" s="83">
        <f>VLOOKUP($C109,'2025'!$C$8:$U$263,VLOOKUP($L$4,Master!$D$9:$G$20,4,FALSE),FALSE)</f>
        <v>55470.63</v>
      </c>
      <c r="M109" s="154">
        <f t="shared" si="18"/>
        <v>0.60716891199128009</v>
      </c>
      <c r="N109" s="154">
        <f t="shared" si="19"/>
        <v>6.9639478243402711E-6</v>
      </c>
      <c r="O109" s="83">
        <f t="shared" si="20"/>
        <v>-35888.840000000004</v>
      </c>
      <c r="P109" s="87">
        <f t="shared" si="21"/>
        <v>-0.39283108800871985</v>
      </c>
      <c r="Q109" s="78"/>
    </row>
    <row r="110" spans="2:17" s="79" customFormat="1" ht="12.75" x14ac:dyDescent="0.2">
      <c r="B110" s="72"/>
      <c r="C110" s="80" t="s">
        <v>141</v>
      </c>
      <c r="D110" s="81" t="s">
        <v>354</v>
      </c>
      <c r="E110" s="82">
        <f>IFERROR(VLOOKUP($C110,'2025'!$C$273:$U$528,19,FALSE),0)</f>
        <v>483729.35</v>
      </c>
      <c r="F110" s="83">
        <f>IFERROR(VLOOKUP($C110,'2025'!$C$8:$U$263,19,FALSE),0)</f>
        <v>411269.63</v>
      </c>
      <c r="G110" s="84">
        <f t="shared" si="14"/>
        <v>0.85020607081211841</v>
      </c>
      <c r="H110" s="85">
        <f t="shared" si="15"/>
        <v>5.1632012202777013E-5</v>
      </c>
      <c r="I110" s="86">
        <f t="shared" si="16"/>
        <v>-72459.719999999972</v>
      </c>
      <c r="J110" s="87">
        <f t="shared" si="17"/>
        <v>-0.14979392918788156</v>
      </c>
      <c r="K110" s="82">
        <f>VLOOKUP($C110,'2025'!$C$273:$U$528,VLOOKUP($L$4,Master!$D$9:$G$20,4,FALSE),FALSE)</f>
        <v>256688.87999999998</v>
      </c>
      <c r="L110" s="83">
        <f>VLOOKUP($C110,'2025'!$C$8:$U$263,VLOOKUP($L$4,Master!$D$9:$G$20,4,FALSE),FALSE)</f>
        <v>214773.71000000002</v>
      </c>
      <c r="M110" s="154">
        <f t="shared" si="18"/>
        <v>0.83670827501370548</v>
      </c>
      <c r="N110" s="154">
        <f t="shared" si="19"/>
        <v>2.6963330152911343E-5</v>
      </c>
      <c r="O110" s="83">
        <f t="shared" si="20"/>
        <v>-41915.169999999955</v>
      </c>
      <c r="P110" s="87">
        <f t="shared" si="21"/>
        <v>-0.16329172498629452</v>
      </c>
      <c r="Q110" s="78"/>
    </row>
    <row r="111" spans="2:17" s="79" customFormat="1" ht="12.75" x14ac:dyDescent="0.2">
      <c r="B111" s="72"/>
      <c r="C111" s="80" t="s">
        <v>142</v>
      </c>
      <c r="D111" s="81" t="s">
        <v>355</v>
      </c>
      <c r="E111" s="82">
        <f>IFERROR(VLOOKUP($C111,'2025'!$C$273:$U$528,19,FALSE),0)</f>
        <v>1319943.6499999999</v>
      </c>
      <c r="F111" s="83">
        <f>IFERROR(VLOOKUP($C111,'2025'!$C$8:$U$263,19,FALSE),0)</f>
        <v>1210694.5299999998</v>
      </c>
      <c r="G111" s="84">
        <f t="shared" si="14"/>
        <v>0.917231981834982</v>
      </c>
      <c r="H111" s="85">
        <f t="shared" si="15"/>
        <v>1.5199419112662261E-4</v>
      </c>
      <c r="I111" s="86">
        <f t="shared" si="16"/>
        <v>-109249.12000000011</v>
      </c>
      <c r="J111" s="87">
        <f t="shared" si="17"/>
        <v>-8.276801816501797E-2</v>
      </c>
      <c r="K111" s="82">
        <f>VLOOKUP($C111,'2025'!$C$273:$U$528,VLOOKUP($L$4,Master!$D$9:$G$20,4,FALSE),FALSE)</f>
        <v>480329.22</v>
      </c>
      <c r="L111" s="83">
        <f>VLOOKUP($C111,'2025'!$C$8:$U$263,VLOOKUP($L$4,Master!$D$9:$G$20,4,FALSE),FALSE)</f>
        <v>427468.37999999995</v>
      </c>
      <c r="M111" s="154">
        <f t="shared" si="18"/>
        <v>0.88994873141384145</v>
      </c>
      <c r="N111" s="154">
        <f t="shared" si="19"/>
        <v>5.3665651442488754E-5</v>
      </c>
      <c r="O111" s="83">
        <f t="shared" si="20"/>
        <v>-52860.840000000026</v>
      </c>
      <c r="P111" s="87">
        <f t="shared" si="21"/>
        <v>-0.11005126858615853</v>
      </c>
      <c r="Q111" s="78"/>
    </row>
    <row r="112" spans="2:17" s="79" customFormat="1" ht="12.75" x14ac:dyDescent="0.2">
      <c r="B112" s="72"/>
      <c r="C112" s="80" t="s">
        <v>143</v>
      </c>
      <c r="D112" s="81" t="s">
        <v>364</v>
      </c>
      <c r="E112" s="82">
        <f>IFERROR(VLOOKUP($C112,'2025'!$C$273:$U$528,19,FALSE),0)</f>
        <v>430563.36000000004</v>
      </c>
      <c r="F112" s="83">
        <f>IFERROR(VLOOKUP($C112,'2025'!$C$8:$U$263,19,FALSE),0)</f>
        <v>327822.2</v>
      </c>
      <c r="G112" s="84">
        <f t="shared" si="14"/>
        <v>0.76137969566198105</v>
      </c>
      <c r="H112" s="85">
        <f t="shared" si="15"/>
        <v>4.1155773721344821E-5</v>
      </c>
      <c r="I112" s="86">
        <f t="shared" si="16"/>
        <v>-102741.16000000003</v>
      </c>
      <c r="J112" s="87">
        <f t="shared" si="17"/>
        <v>-0.23862030433801898</v>
      </c>
      <c r="K112" s="82">
        <f>VLOOKUP($C112,'2025'!$C$273:$U$528,VLOOKUP($L$4,Master!$D$9:$G$20,4,FALSE),FALSE)</f>
        <v>198566.09000000003</v>
      </c>
      <c r="L112" s="83">
        <f>VLOOKUP($C112,'2025'!$C$8:$U$263,VLOOKUP($L$4,Master!$D$9:$G$20,4,FALSE),FALSE)</f>
        <v>166979.75</v>
      </c>
      <c r="M112" s="154">
        <f t="shared" si="18"/>
        <v>0.84092782408114086</v>
      </c>
      <c r="N112" s="154">
        <f t="shared" si="19"/>
        <v>2.09631343058729E-5</v>
      </c>
      <c r="O112" s="83">
        <f t="shared" si="20"/>
        <v>-31586.340000000026</v>
      </c>
      <c r="P112" s="87">
        <f t="shared" si="21"/>
        <v>-0.15907217591885917</v>
      </c>
      <c r="Q112" s="78"/>
    </row>
    <row r="113" spans="2:17" s="79" customFormat="1" ht="12.75" x14ac:dyDescent="0.2">
      <c r="B113" s="72"/>
      <c r="C113" s="80" t="s">
        <v>144</v>
      </c>
      <c r="D113" s="81" t="s">
        <v>365</v>
      </c>
      <c r="E113" s="82">
        <f>IFERROR(VLOOKUP($C113,'2025'!$C$273:$U$528,19,FALSE),0)</f>
        <v>164815.78000000003</v>
      </c>
      <c r="F113" s="83">
        <f>IFERROR(VLOOKUP($C113,'2025'!$C$8:$U$263,19,FALSE),0)</f>
        <v>123486.20999999999</v>
      </c>
      <c r="G113" s="84">
        <f t="shared" si="14"/>
        <v>0.74923778536254215</v>
      </c>
      <c r="H113" s="85">
        <f t="shared" si="15"/>
        <v>1.5502825972330328E-5</v>
      </c>
      <c r="I113" s="86">
        <f t="shared" si="16"/>
        <v>-41329.570000000036</v>
      </c>
      <c r="J113" s="87">
        <f t="shared" si="17"/>
        <v>-0.25076221463745785</v>
      </c>
      <c r="K113" s="82">
        <f>VLOOKUP($C113,'2025'!$C$273:$U$528,VLOOKUP($L$4,Master!$D$9:$G$20,4,FALSE),FALSE)</f>
        <v>87894.300000000017</v>
      </c>
      <c r="L113" s="83">
        <f>VLOOKUP($C113,'2025'!$C$8:$U$263,VLOOKUP($L$4,Master!$D$9:$G$20,4,FALSE),FALSE)</f>
        <v>74407.44</v>
      </c>
      <c r="M113" s="154">
        <f t="shared" si="18"/>
        <v>0.84655592000846458</v>
      </c>
      <c r="N113" s="154">
        <f t="shared" si="19"/>
        <v>9.3413312576895077E-6</v>
      </c>
      <c r="O113" s="83">
        <f t="shared" si="20"/>
        <v>-13486.860000000015</v>
      </c>
      <c r="P113" s="87">
        <f t="shared" si="21"/>
        <v>-0.15344407999153542</v>
      </c>
      <c r="Q113" s="78"/>
    </row>
    <row r="114" spans="2:17" s="79" customFormat="1" ht="12.75" x14ac:dyDescent="0.2">
      <c r="B114" s="72"/>
      <c r="C114" s="80" t="s">
        <v>530</v>
      </c>
      <c r="D114" s="81" t="s">
        <v>531</v>
      </c>
      <c r="E114" s="82">
        <f>IFERROR(VLOOKUP($C114,'2025'!$C$273:$U$528,19,FALSE),0)</f>
        <v>8043.0000000000018</v>
      </c>
      <c r="F114" s="83">
        <f>IFERROR(VLOOKUP($C114,'2025'!$C$8:$U$263,19,FALSE),0)</f>
        <v>1950.04</v>
      </c>
      <c r="G114" s="84">
        <f t="shared" si="14"/>
        <v>0.2424518214596543</v>
      </c>
      <c r="H114" s="85">
        <f t="shared" si="15"/>
        <v>2.4481381977050745E-7</v>
      </c>
      <c r="I114" s="86">
        <f t="shared" si="16"/>
        <v>-6092.9600000000019</v>
      </c>
      <c r="J114" s="87">
        <f t="shared" si="17"/>
        <v>-0.75754817854034573</v>
      </c>
      <c r="K114" s="82">
        <f>VLOOKUP($C114,'2025'!$C$273:$U$528,VLOOKUP($L$4,Master!$D$9:$G$20,4,FALSE),FALSE)</f>
        <v>2772.1600000000003</v>
      </c>
      <c r="L114" s="83">
        <f>VLOOKUP($C114,'2025'!$C$8:$U$263,VLOOKUP($L$4,Master!$D$9:$G$20,4,FALSE),FALSE)</f>
        <v>1211.32</v>
      </c>
      <c r="M114" s="154">
        <f t="shared" si="18"/>
        <v>0.43695890569086915</v>
      </c>
      <c r="N114" s="154">
        <f t="shared" si="19"/>
        <v>1.5207271449016998E-7</v>
      </c>
      <c r="O114" s="83">
        <f t="shared" si="20"/>
        <v>-1560.8400000000004</v>
      </c>
      <c r="P114" s="87">
        <f t="shared" si="21"/>
        <v>-0.56304109430913085</v>
      </c>
      <c r="Q114" s="78"/>
    </row>
    <row r="115" spans="2:17" s="79" customFormat="1" ht="12.75" x14ac:dyDescent="0.2">
      <c r="B115" s="72"/>
      <c r="C115" s="80" t="s">
        <v>495</v>
      </c>
      <c r="D115" s="81" t="s">
        <v>496</v>
      </c>
      <c r="E115" s="82">
        <f>IFERROR(VLOOKUP($C115,'2025'!$C$273:$U$528,19,FALSE),0)</f>
        <v>356574.46</v>
      </c>
      <c r="F115" s="83">
        <f>IFERROR(VLOOKUP($C115,'2025'!$C$8:$U$263,19,FALSE),0)</f>
        <v>1712944.6</v>
      </c>
      <c r="G115" s="84">
        <f t="shared" si="14"/>
        <v>4.8038903291054549</v>
      </c>
      <c r="H115" s="85">
        <f t="shared" si="15"/>
        <v>2.1504815828458083E-4</v>
      </c>
      <c r="I115" s="86">
        <f t="shared" si="16"/>
        <v>1356370.1400000001</v>
      </c>
      <c r="J115" s="87">
        <f t="shared" si="17"/>
        <v>3.8038903291054553</v>
      </c>
      <c r="K115" s="82">
        <f>VLOOKUP($C115,'2025'!$C$273:$U$528,VLOOKUP($L$4,Master!$D$9:$G$20,4,FALSE),FALSE)</f>
        <v>146575.72000000003</v>
      </c>
      <c r="L115" s="83">
        <f>VLOOKUP($C115,'2025'!$C$8:$U$263,VLOOKUP($L$4,Master!$D$9:$G$20,4,FALSE),FALSE)</f>
        <v>1247588.74</v>
      </c>
      <c r="M115" s="154">
        <f t="shared" si="18"/>
        <v>8.5115648075956898</v>
      </c>
      <c r="N115" s="154">
        <f t="shared" si="19"/>
        <v>1.5662599994978281E-4</v>
      </c>
      <c r="O115" s="83">
        <f t="shared" si="20"/>
        <v>1101013.02</v>
      </c>
      <c r="P115" s="87">
        <f t="shared" si="21"/>
        <v>7.5115648075956907</v>
      </c>
      <c r="Q115" s="78"/>
    </row>
    <row r="116" spans="2:17" s="79" customFormat="1" ht="12.75" x14ac:dyDescent="0.2">
      <c r="B116" s="72"/>
      <c r="C116" s="80" t="s">
        <v>497</v>
      </c>
      <c r="D116" s="81" t="s">
        <v>498</v>
      </c>
      <c r="E116" s="82">
        <f>IFERROR(VLOOKUP($C116,'2025'!$C$273:$U$528,19,FALSE),0)</f>
        <v>588888.33999999985</v>
      </c>
      <c r="F116" s="83">
        <f>IFERROR(VLOOKUP($C116,'2025'!$C$8:$U$263,19,FALSE),0)</f>
        <v>743196.14</v>
      </c>
      <c r="G116" s="84">
        <f t="shared" si="14"/>
        <v>1.2620323574414807</v>
      </c>
      <c r="H116" s="85">
        <f t="shared" si="15"/>
        <v>9.3303053205112107E-5</v>
      </c>
      <c r="I116" s="86">
        <f t="shared" si="16"/>
        <v>154307.80000000016</v>
      </c>
      <c r="J116" s="87">
        <f t="shared" si="17"/>
        <v>0.26203235744148068</v>
      </c>
      <c r="K116" s="82">
        <f>VLOOKUP($C116,'2025'!$C$273:$U$528,VLOOKUP($L$4,Master!$D$9:$G$20,4,FALSE),FALSE)</f>
        <v>181292.62000000005</v>
      </c>
      <c r="L116" s="83">
        <f>VLOOKUP($C116,'2025'!$C$8:$U$263,VLOOKUP($L$4,Master!$D$9:$G$20,4,FALSE),FALSE)</f>
        <v>525163.46</v>
      </c>
      <c r="M116" s="154">
        <f t="shared" si="18"/>
        <v>2.8967724113645654</v>
      </c>
      <c r="N116" s="154">
        <f t="shared" si="19"/>
        <v>6.5930582268310432E-5</v>
      </c>
      <c r="O116" s="83">
        <f t="shared" si="20"/>
        <v>343870.83999999991</v>
      </c>
      <c r="P116" s="87">
        <f t="shared" si="21"/>
        <v>1.8967724113645652</v>
      </c>
      <c r="Q116" s="78"/>
    </row>
    <row r="117" spans="2:17" s="79" customFormat="1" ht="12.75" x14ac:dyDescent="0.2">
      <c r="B117" s="72"/>
      <c r="C117" s="80" t="s">
        <v>499</v>
      </c>
      <c r="D117" s="81" t="s">
        <v>500</v>
      </c>
      <c r="E117" s="82">
        <f>IFERROR(VLOOKUP($C117,'2025'!$C$273:$U$528,19,FALSE),0)</f>
        <v>577867.52999999991</v>
      </c>
      <c r="F117" s="83">
        <f>IFERROR(VLOOKUP($C117,'2025'!$C$8:$U$263,19,FALSE),0)</f>
        <v>528831.14000000013</v>
      </c>
      <c r="G117" s="84">
        <f t="shared" si="14"/>
        <v>0.91514250679563225</v>
      </c>
      <c r="H117" s="85">
        <f t="shared" si="15"/>
        <v>6.6391033720842655E-5</v>
      </c>
      <c r="I117" s="86">
        <f t="shared" si="16"/>
        <v>-49036.389999999781</v>
      </c>
      <c r="J117" s="87">
        <f t="shared" si="17"/>
        <v>-8.4857493204367765E-2</v>
      </c>
      <c r="K117" s="82">
        <f>VLOOKUP($C117,'2025'!$C$273:$U$528,VLOOKUP($L$4,Master!$D$9:$G$20,4,FALSE),FALSE)</f>
        <v>222950.85999999996</v>
      </c>
      <c r="L117" s="83">
        <f>VLOOKUP($C117,'2025'!$C$8:$U$263,VLOOKUP($L$4,Master!$D$9:$G$20,4,FALSE),FALSE)</f>
        <v>209812.38000000006</v>
      </c>
      <c r="M117" s="154">
        <f t="shared" si="18"/>
        <v>0.94107006360056245</v>
      </c>
      <c r="N117" s="154">
        <f t="shared" si="19"/>
        <v>2.6340470032892266E-5</v>
      </c>
      <c r="O117" s="83">
        <f t="shared" si="20"/>
        <v>-13138.479999999894</v>
      </c>
      <c r="P117" s="87">
        <f t="shared" si="21"/>
        <v>-5.8929936399437513E-2</v>
      </c>
      <c r="Q117" s="78"/>
    </row>
    <row r="118" spans="2:17" s="79" customFormat="1" ht="12.75" x14ac:dyDescent="0.2">
      <c r="B118" s="72"/>
      <c r="C118" s="80" t="s">
        <v>145</v>
      </c>
      <c r="D118" s="81" t="s">
        <v>366</v>
      </c>
      <c r="E118" s="82">
        <f>IFERROR(VLOOKUP($C118,'2025'!$C$273:$U$528,19,FALSE),0)</f>
        <v>1452174.9200000002</v>
      </c>
      <c r="F118" s="83">
        <f>IFERROR(VLOOKUP($C118,'2025'!$C$8:$U$263,19,FALSE),0)</f>
        <v>106203.35999999999</v>
      </c>
      <c r="G118" s="84">
        <f t="shared" si="14"/>
        <v>7.3133999587322418E-2</v>
      </c>
      <c r="H118" s="85">
        <f t="shared" si="15"/>
        <v>1.3333085595199236E-5</v>
      </c>
      <c r="I118" s="86">
        <f t="shared" si="16"/>
        <v>-1345971.56</v>
      </c>
      <c r="J118" s="87">
        <f t="shared" si="17"/>
        <v>-0.92686600041267753</v>
      </c>
      <c r="K118" s="82">
        <f>VLOOKUP($C118,'2025'!$C$273:$U$528,VLOOKUP($L$4,Master!$D$9:$G$20,4,FALSE),FALSE)</f>
        <v>1215881.3700000001</v>
      </c>
      <c r="L118" s="83">
        <f>VLOOKUP($C118,'2025'!$C$8:$U$263,VLOOKUP($L$4,Master!$D$9:$G$20,4,FALSE),FALSE)</f>
        <v>35248.120000000003</v>
      </c>
      <c r="M118" s="154">
        <f t="shared" si="18"/>
        <v>2.8989768960766295E-2</v>
      </c>
      <c r="N118" s="154">
        <f t="shared" si="19"/>
        <v>4.4251537901423658E-6</v>
      </c>
      <c r="O118" s="83">
        <f t="shared" si="20"/>
        <v>-1180633.25</v>
      </c>
      <c r="P118" s="87">
        <f t="shared" si="21"/>
        <v>-0.97101023103923356</v>
      </c>
      <c r="Q118" s="78"/>
    </row>
    <row r="119" spans="2:17" s="79" customFormat="1" ht="12.75" x14ac:dyDescent="0.2">
      <c r="B119" s="72"/>
      <c r="C119" s="80" t="s">
        <v>146</v>
      </c>
      <c r="D119" s="81" t="s">
        <v>367</v>
      </c>
      <c r="E119" s="82">
        <f>IFERROR(VLOOKUP($C119,'2025'!$C$273:$U$528,19,FALSE),0)</f>
        <v>443793.61999999988</v>
      </c>
      <c r="F119" s="83">
        <f>IFERROR(VLOOKUP($C119,'2025'!$C$8:$U$263,19,FALSE),0)</f>
        <v>417943.76</v>
      </c>
      <c r="G119" s="84">
        <f t="shared" si="14"/>
        <v>0.94175252001144161</v>
      </c>
      <c r="H119" s="85">
        <f t="shared" si="15"/>
        <v>5.2469902327566725E-5</v>
      </c>
      <c r="I119" s="86">
        <f t="shared" si="16"/>
        <v>-25849.85999999987</v>
      </c>
      <c r="J119" s="87">
        <f t="shared" si="17"/>
        <v>-5.8247479988558365E-2</v>
      </c>
      <c r="K119" s="82">
        <f>VLOOKUP($C119,'2025'!$C$273:$U$528,VLOOKUP($L$4,Master!$D$9:$G$20,4,FALSE),FALSE)</f>
        <v>168006.90000000005</v>
      </c>
      <c r="L119" s="83">
        <f>VLOOKUP($C119,'2025'!$C$8:$U$263,VLOOKUP($L$4,Master!$D$9:$G$20,4,FALSE),FALSE)</f>
        <v>159839.19</v>
      </c>
      <c r="M119" s="154">
        <f t="shared" si="18"/>
        <v>0.95138467527226533</v>
      </c>
      <c r="N119" s="154">
        <f t="shared" si="19"/>
        <v>2.0066687172018981E-5</v>
      </c>
      <c r="O119" s="83">
        <f t="shared" si="20"/>
        <v>-8167.7100000000501</v>
      </c>
      <c r="P119" s="87">
        <f t="shared" si="21"/>
        <v>-4.8615324727734679E-2</v>
      </c>
      <c r="Q119" s="78"/>
    </row>
    <row r="120" spans="2:17" s="79" customFormat="1" ht="25.5" x14ac:dyDescent="0.2">
      <c r="B120" s="72"/>
      <c r="C120" s="80" t="s">
        <v>147</v>
      </c>
      <c r="D120" s="81" t="s">
        <v>368</v>
      </c>
      <c r="E120" s="82">
        <f>IFERROR(VLOOKUP($C120,'2025'!$C$273:$U$528,19,FALSE),0)</f>
        <v>186459.65000000002</v>
      </c>
      <c r="F120" s="83">
        <f>IFERROR(VLOOKUP($C120,'2025'!$C$8:$U$263,19,FALSE),0)</f>
        <v>162077.41999999998</v>
      </c>
      <c r="G120" s="84">
        <f t="shared" si="14"/>
        <v>0.86923589098231158</v>
      </c>
      <c r="H120" s="85">
        <f t="shared" si="15"/>
        <v>2.0347681221282041E-5</v>
      </c>
      <c r="I120" s="86">
        <f t="shared" si="16"/>
        <v>-24382.23000000004</v>
      </c>
      <c r="J120" s="87">
        <f t="shared" si="17"/>
        <v>-0.13076410901768848</v>
      </c>
      <c r="K120" s="82">
        <f>VLOOKUP($C120,'2025'!$C$273:$U$528,VLOOKUP($L$4,Master!$D$9:$G$20,4,FALSE),FALSE)</f>
        <v>77188.330000000031</v>
      </c>
      <c r="L120" s="83">
        <f>VLOOKUP($C120,'2025'!$C$8:$U$263,VLOOKUP($L$4,Master!$D$9:$G$20,4,FALSE),FALSE)</f>
        <v>66032.779999999984</v>
      </c>
      <c r="M120" s="154">
        <f t="shared" si="18"/>
        <v>0.85547620994002538</v>
      </c>
      <c r="N120" s="154">
        <f t="shared" si="19"/>
        <v>8.2899515404122816E-6</v>
      </c>
      <c r="O120" s="83">
        <f t="shared" si="20"/>
        <v>-11155.550000000047</v>
      </c>
      <c r="P120" s="87">
        <f t="shared" si="21"/>
        <v>-0.14452379005997465</v>
      </c>
      <c r="Q120" s="78"/>
    </row>
    <row r="121" spans="2:17" s="79" customFormat="1" ht="12.75" x14ac:dyDescent="0.2">
      <c r="B121" s="72"/>
      <c r="C121" s="80" t="s">
        <v>148</v>
      </c>
      <c r="D121" s="81" t="s">
        <v>369</v>
      </c>
      <c r="E121" s="82">
        <f>IFERROR(VLOOKUP($C121,'2025'!$C$273:$U$528,19,FALSE),0)</f>
        <v>62244.28</v>
      </c>
      <c r="F121" s="83">
        <f>IFERROR(VLOOKUP($C121,'2025'!$C$8:$U$263,19,FALSE),0)</f>
        <v>0</v>
      </c>
      <c r="G121" s="84">
        <f t="shared" si="14"/>
        <v>0</v>
      </c>
      <c r="H121" s="85">
        <f t="shared" si="15"/>
        <v>0</v>
      </c>
      <c r="I121" s="86">
        <f t="shared" si="16"/>
        <v>-62244.28</v>
      </c>
      <c r="J121" s="87">
        <f t="shared" si="17"/>
        <v>-1</v>
      </c>
      <c r="K121" s="82">
        <f>VLOOKUP($C121,'2025'!$C$273:$U$528,VLOOKUP($L$4,Master!$D$9:$G$20,4,FALSE),FALSE)</f>
        <v>38707.72</v>
      </c>
      <c r="L121" s="83">
        <f>VLOOKUP($C121,'2025'!$C$8:$U$263,VLOOKUP($L$4,Master!$D$9:$G$20,4,FALSE),FALSE)</f>
        <v>0</v>
      </c>
      <c r="M121" s="154">
        <f t="shared" si="18"/>
        <v>0</v>
      </c>
      <c r="N121" s="154">
        <f t="shared" si="19"/>
        <v>0</v>
      </c>
      <c r="O121" s="83">
        <f t="shared" si="20"/>
        <v>-38707.72</v>
      </c>
      <c r="P121" s="87">
        <f t="shared" si="21"/>
        <v>-1</v>
      </c>
      <c r="Q121" s="78"/>
    </row>
    <row r="122" spans="2:17" s="79" customFormat="1" ht="25.5" x14ac:dyDescent="0.2">
      <c r="B122" s="72"/>
      <c r="C122" s="80" t="s">
        <v>532</v>
      </c>
      <c r="D122" s="81" t="s">
        <v>533</v>
      </c>
      <c r="E122" s="82">
        <f>IFERROR(VLOOKUP($C122,'2025'!$C$273:$U$528,19,FALSE),0)</f>
        <v>59611.450000000012</v>
      </c>
      <c r="F122" s="83">
        <f>IFERROR(VLOOKUP($C122,'2025'!$C$8:$U$263,19,FALSE),0)</f>
        <v>48160.58</v>
      </c>
      <c r="G122" s="84">
        <f t="shared" si="14"/>
        <v>0.80790821226458998</v>
      </c>
      <c r="H122" s="85">
        <f t="shared" si="15"/>
        <v>6.046222411931604E-6</v>
      </c>
      <c r="I122" s="86">
        <f t="shared" si="16"/>
        <v>-11450.87000000001</v>
      </c>
      <c r="J122" s="87">
        <f t="shared" si="17"/>
        <v>-0.19209178773541002</v>
      </c>
      <c r="K122" s="82">
        <f>VLOOKUP($C122,'2025'!$C$273:$U$528,VLOOKUP($L$4,Master!$D$9:$G$20,4,FALSE),FALSE)</f>
        <v>23454.880000000001</v>
      </c>
      <c r="L122" s="83">
        <f>VLOOKUP($C122,'2025'!$C$8:$U$263,VLOOKUP($L$4,Master!$D$9:$G$20,4,FALSE),FALSE)</f>
        <v>18473.859999999997</v>
      </c>
      <c r="M122" s="154">
        <f t="shared" si="18"/>
        <v>0.78763395932957214</v>
      </c>
      <c r="N122" s="154">
        <f t="shared" si="19"/>
        <v>2.3192633138323244E-6</v>
      </c>
      <c r="O122" s="83">
        <f t="shared" si="20"/>
        <v>-4981.0200000000041</v>
      </c>
      <c r="P122" s="87">
        <f t="shared" si="21"/>
        <v>-0.2123660406704278</v>
      </c>
      <c r="Q122" s="78"/>
    </row>
    <row r="123" spans="2:17" s="79" customFormat="1" ht="25.5" x14ac:dyDescent="0.2">
      <c r="B123" s="72"/>
      <c r="C123" s="80" t="s">
        <v>534</v>
      </c>
      <c r="D123" s="81" t="s">
        <v>535</v>
      </c>
      <c r="E123" s="82">
        <f>IFERROR(VLOOKUP($C123,'2025'!$C$273:$U$528,19,FALSE),0)</f>
        <v>250573.51</v>
      </c>
      <c r="F123" s="83">
        <f>IFERROR(VLOOKUP($C123,'2025'!$C$8:$U$263,19,FALSE),0)</f>
        <v>2147.67</v>
      </c>
      <c r="G123" s="84">
        <f t="shared" si="14"/>
        <v>8.5710177424580918E-3</v>
      </c>
      <c r="H123" s="85">
        <f t="shared" si="15"/>
        <v>2.6962487759560097E-7</v>
      </c>
      <c r="I123" s="86">
        <f t="shared" si="16"/>
        <v>-248425.84</v>
      </c>
      <c r="J123" s="87">
        <f t="shared" si="17"/>
        <v>-0.99142898225754184</v>
      </c>
      <c r="K123" s="82">
        <f>VLOOKUP($C123,'2025'!$C$273:$U$528,VLOOKUP($L$4,Master!$D$9:$G$20,4,FALSE),FALSE)</f>
        <v>73229.650000000009</v>
      </c>
      <c r="L123" s="83">
        <f>VLOOKUP($C123,'2025'!$C$8:$U$263,VLOOKUP($L$4,Master!$D$9:$G$20,4,FALSE),FALSE)</f>
        <v>2147.67</v>
      </c>
      <c r="M123" s="154">
        <f t="shared" si="18"/>
        <v>2.932787470648842E-2</v>
      </c>
      <c r="N123" s="154">
        <f t="shared" si="19"/>
        <v>2.6962487759560097E-7</v>
      </c>
      <c r="O123" s="83">
        <f t="shared" si="20"/>
        <v>-71081.98000000001</v>
      </c>
      <c r="P123" s="87">
        <f t="shared" si="21"/>
        <v>-0.97067212529351166</v>
      </c>
      <c r="Q123" s="78"/>
    </row>
    <row r="124" spans="2:17" s="79" customFormat="1" ht="12.75" x14ac:dyDescent="0.2">
      <c r="B124" s="72"/>
      <c r="C124" s="80" t="s">
        <v>149</v>
      </c>
      <c r="D124" s="81" t="s">
        <v>370</v>
      </c>
      <c r="E124" s="82">
        <f>IFERROR(VLOOKUP($C124,'2025'!$C$273:$U$528,19,FALSE),0)</f>
        <v>166290.68</v>
      </c>
      <c r="F124" s="83">
        <f>IFERROR(VLOOKUP($C124,'2025'!$C$8:$U$263,19,FALSE),0)</f>
        <v>114720.97</v>
      </c>
      <c r="G124" s="84">
        <f t="shared" si="14"/>
        <v>0.68988213891482075</v>
      </c>
      <c r="H124" s="85">
        <f t="shared" si="15"/>
        <v>1.4402411680518241E-5</v>
      </c>
      <c r="I124" s="86">
        <f t="shared" si="16"/>
        <v>-51569.709999999992</v>
      </c>
      <c r="J124" s="87">
        <f t="shared" si="17"/>
        <v>-0.31011786108517925</v>
      </c>
      <c r="K124" s="82">
        <f>VLOOKUP($C124,'2025'!$C$273:$U$528,VLOOKUP($L$4,Master!$D$9:$G$20,4,FALSE),FALSE)</f>
        <v>78817.930000000008</v>
      </c>
      <c r="L124" s="83">
        <f>VLOOKUP($C124,'2025'!$C$8:$U$263,VLOOKUP($L$4,Master!$D$9:$G$20,4,FALSE),FALSE)</f>
        <v>45244.83</v>
      </c>
      <c r="M124" s="154">
        <f t="shared" si="18"/>
        <v>0.57404235305342322</v>
      </c>
      <c r="N124" s="154">
        <f t="shared" si="19"/>
        <v>5.6801704873578228E-6</v>
      </c>
      <c r="O124" s="83">
        <f t="shared" si="20"/>
        <v>-33573.100000000006</v>
      </c>
      <c r="P124" s="87">
        <f t="shared" si="21"/>
        <v>-0.42595764694657678</v>
      </c>
      <c r="Q124" s="78"/>
    </row>
    <row r="125" spans="2:17" s="79" customFormat="1" ht="12.75" x14ac:dyDescent="0.2">
      <c r="B125" s="72"/>
      <c r="C125" s="80" t="s">
        <v>150</v>
      </c>
      <c r="D125" s="81" t="s">
        <v>371</v>
      </c>
      <c r="E125" s="82">
        <f>IFERROR(VLOOKUP($C125,'2025'!$C$273:$U$528,19,FALSE),0)</f>
        <v>86221.659999999989</v>
      </c>
      <c r="F125" s="83">
        <f>IFERROR(VLOOKUP($C125,'2025'!$C$8:$U$263,19,FALSE),0)</f>
        <v>458</v>
      </c>
      <c r="G125" s="84">
        <f t="shared" si="14"/>
        <v>5.3118903069136001E-3</v>
      </c>
      <c r="H125" s="85">
        <f t="shared" si="15"/>
        <v>5.7498681798779722E-8</v>
      </c>
      <c r="I125" s="86">
        <f t="shared" si="16"/>
        <v>-85763.659999999989</v>
      </c>
      <c r="J125" s="87">
        <f t="shared" si="17"/>
        <v>-0.99468810969308641</v>
      </c>
      <c r="K125" s="82">
        <f>VLOOKUP($C125,'2025'!$C$273:$U$528,VLOOKUP($L$4,Master!$D$9:$G$20,4,FALSE),FALSE)</f>
        <v>66465.149999999994</v>
      </c>
      <c r="L125" s="83">
        <f>VLOOKUP($C125,'2025'!$C$8:$U$263,VLOOKUP($L$4,Master!$D$9:$G$20,4,FALSE),FALSE)</f>
        <v>458</v>
      </c>
      <c r="M125" s="154">
        <f t="shared" si="18"/>
        <v>6.890829254127916E-3</v>
      </c>
      <c r="N125" s="154">
        <f t="shared" si="19"/>
        <v>5.7498681798779722E-8</v>
      </c>
      <c r="O125" s="83">
        <f t="shared" si="20"/>
        <v>-66007.149999999994</v>
      </c>
      <c r="P125" s="87">
        <f t="shared" si="21"/>
        <v>-0.99310917074587213</v>
      </c>
      <c r="Q125" s="78"/>
    </row>
    <row r="126" spans="2:17" s="79" customFormat="1" ht="12.75" x14ac:dyDescent="0.2">
      <c r="B126" s="72"/>
      <c r="C126" s="80" t="s">
        <v>151</v>
      </c>
      <c r="D126" s="81" t="s">
        <v>372</v>
      </c>
      <c r="E126" s="82">
        <f>IFERROR(VLOOKUP($C126,'2025'!$C$273:$U$528,19,FALSE),0)</f>
        <v>53045.11</v>
      </c>
      <c r="F126" s="83">
        <f>IFERROR(VLOOKUP($C126,'2025'!$C$8:$U$263,19,FALSE),0)</f>
        <v>441</v>
      </c>
      <c r="G126" s="84">
        <f t="shared" si="14"/>
        <v>8.3136786783927861E-3</v>
      </c>
      <c r="H126" s="85">
        <f t="shared" si="15"/>
        <v>5.5364451251663441E-8</v>
      </c>
      <c r="I126" s="86">
        <f t="shared" si="16"/>
        <v>-52604.11</v>
      </c>
      <c r="J126" s="87">
        <f t="shared" si="17"/>
        <v>-0.99168632132160717</v>
      </c>
      <c r="K126" s="82">
        <f>VLOOKUP($C126,'2025'!$C$273:$U$528,VLOOKUP($L$4,Master!$D$9:$G$20,4,FALSE),FALSE)</f>
        <v>35343.64</v>
      </c>
      <c r="L126" s="83">
        <f>VLOOKUP($C126,'2025'!$C$8:$U$263,VLOOKUP($L$4,Master!$D$9:$G$20,4,FALSE),FALSE)</f>
        <v>441</v>
      </c>
      <c r="M126" s="154">
        <f t="shared" si="18"/>
        <v>1.2477492414476835E-2</v>
      </c>
      <c r="N126" s="154">
        <f t="shared" si="19"/>
        <v>5.5364451251663441E-8</v>
      </c>
      <c r="O126" s="83">
        <f t="shared" si="20"/>
        <v>-34902.639999999999</v>
      </c>
      <c r="P126" s="87">
        <f t="shared" si="21"/>
        <v>-0.98752250758552318</v>
      </c>
      <c r="Q126" s="78"/>
    </row>
    <row r="127" spans="2:17" s="79" customFormat="1" ht="12.75" x14ac:dyDescent="0.2">
      <c r="B127" s="72"/>
      <c r="C127" s="80" t="s">
        <v>152</v>
      </c>
      <c r="D127" s="81" t="s">
        <v>373</v>
      </c>
      <c r="E127" s="82">
        <f>IFERROR(VLOOKUP($C127,'2025'!$C$273:$U$528,19,FALSE),0)</f>
        <v>4196.24</v>
      </c>
      <c r="F127" s="83">
        <f>IFERROR(VLOOKUP($C127,'2025'!$C$8:$U$263,19,FALSE),0)</f>
        <v>152</v>
      </c>
      <c r="G127" s="84">
        <f t="shared" si="14"/>
        <v>3.6222904314338555E-2</v>
      </c>
      <c r="H127" s="85">
        <f t="shared" si="15"/>
        <v>1.908253195068672E-8</v>
      </c>
      <c r="I127" s="86">
        <f t="shared" si="16"/>
        <v>-4044.24</v>
      </c>
      <c r="J127" s="87">
        <f t="shared" si="17"/>
        <v>-0.9637770956856615</v>
      </c>
      <c r="K127" s="82">
        <f>VLOOKUP($C127,'2025'!$C$273:$U$528,VLOOKUP($L$4,Master!$D$9:$G$20,4,FALSE),FALSE)</f>
        <v>1664.78</v>
      </c>
      <c r="L127" s="83">
        <f>VLOOKUP($C127,'2025'!$C$8:$U$263,VLOOKUP($L$4,Master!$D$9:$G$20,4,FALSE),FALSE)</f>
        <v>0</v>
      </c>
      <c r="M127" s="154">
        <f t="shared" si="18"/>
        <v>0</v>
      </c>
      <c r="N127" s="154">
        <f t="shared" si="19"/>
        <v>0</v>
      </c>
      <c r="O127" s="83">
        <f t="shared" si="20"/>
        <v>-1664.78</v>
      </c>
      <c r="P127" s="87">
        <f t="shared" si="21"/>
        <v>-1</v>
      </c>
      <c r="Q127" s="78"/>
    </row>
    <row r="128" spans="2:17" s="79" customFormat="1" ht="12.75" x14ac:dyDescent="0.2">
      <c r="B128" s="72"/>
      <c r="C128" s="80" t="s">
        <v>153</v>
      </c>
      <c r="D128" s="81" t="s">
        <v>374</v>
      </c>
      <c r="E128" s="82">
        <f>IFERROR(VLOOKUP($C128,'2025'!$C$273:$U$528,19,FALSE),0)</f>
        <v>568753.21</v>
      </c>
      <c r="F128" s="83">
        <f>IFERROR(VLOOKUP($C128,'2025'!$C$8:$U$263,19,FALSE),0)</f>
        <v>424262.38</v>
      </c>
      <c r="G128" s="84">
        <f t="shared" si="14"/>
        <v>0.74595162284886274</v>
      </c>
      <c r="H128" s="85">
        <f t="shared" si="15"/>
        <v>5.3263160669897303E-5</v>
      </c>
      <c r="I128" s="86">
        <f t="shared" si="16"/>
        <v>-144490.82999999996</v>
      </c>
      <c r="J128" s="87">
        <f t="shared" si="17"/>
        <v>-0.25404837715113726</v>
      </c>
      <c r="K128" s="82">
        <f>VLOOKUP($C128,'2025'!$C$273:$U$528,VLOOKUP($L$4,Master!$D$9:$G$20,4,FALSE),FALSE)</f>
        <v>215545.45999999996</v>
      </c>
      <c r="L128" s="83">
        <f>VLOOKUP($C128,'2025'!$C$8:$U$263,VLOOKUP($L$4,Master!$D$9:$G$20,4,FALSE),FALSE)</f>
        <v>347672.44</v>
      </c>
      <c r="M128" s="154">
        <f t="shared" si="18"/>
        <v>1.6129889258627859</v>
      </c>
      <c r="N128" s="154">
        <f t="shared" si="19"/>
        <v>4.3647831872850075E-5</v>
      </c>
      <c r="O128" s="83">
        <f t="shared" si="20"/>
        <v>132126.98000000004</v>
      </c>
      <c r="P128" s="87">
        <f t="shared" si="21"/>
        <v>0.61298892586278575</v>
      </c>
      <c r="Q128" s="78"/>
    </row>
    <row r="129" spans="2:17" s="79" customFormat="1" ht="12.75" x14ac:dyDescent="0.2">
      <c r="B129" s="72"/>
      <c r="C129" s="80" t="s">
        <v>154</v>
      </c>
      <c r="D129" s="81" t="s">
        <v>375</v>
      </c>
      <c r="E129" s="82">
        <f>IFERROR(VLOOKUP($C129,'2025'!$C$273:$U$528,19,FALSE),0)</f>
        <v>1820654.96</v>
      </c>
      <c r="F129" s="83">
        <f>IFERROR(VLOOKUP($C129,'2025'!$C$8:$U$263,19,FALSE),0)</f>
        <v>1445312.6600000001</v>
      </c>
      <c r="G129" s="84">
        <f t="shared" si="14"/>
        <v>0.79384215667091595</v>
      </c>
      <c r="H129" s="85">
        <f t="shared" si="15"/>
        <v>1.814488487709343E-4</v>
      </c>
      <c r="I129" s="86">
        <f t="shared" si="16"/>
        <v>-375342.29999999981</v>
      </c>
      <c r="J129" s="87">
        <f t="shared" si="17"/>
        <v>-0.20615784332908407</v>
      </c>
      <c r="K129" s="82">
        <f>VLOOKUP($C129,'2025'!$C$273:$U$528,VLOOKUP($L$4,Master!$D$9:$G$20,4,FALSE),FALSE)</f>
        <v>578654.95999999985</v>
      </c>
      <c r="L129" s="83">
        <f>VLOOKUP($C129,'2025'!$C$8:$U$263,VLOOKUP($L$4,Master!$D$9:$G$20,4,FALSE),FALSE)</f>
        <v>322773.01999999996</v>
      </c>
      <c r="M129" s="154">
        <f t="shared" si="18"/>
        <v>0.5577987614588148</v>
      </c>
      <c r="N129" s="154">
        <f t="shared" si="19"/>
        <v>4.0521884651116075E-5</v>
      </c>
      <c r="O129" s="83">
        <f t="shared" si="20"/>
        <v>-255881.93999999989</v>
      </c>
      <c r="P129" s="87">
        <f t="shared" si="21"/>
        <v>-0.44220123854118515</v>
      </c>
      <c r="Q129" s="78"/>
    </row>
    <row r="130" spans="2:17" s="79" customFormat="1" ht="12.75" x14ac:dyDescent="0.2">
      <c r="B130" s="72"/>
      <c r="C130" s="80" t="s">
        <v>155</v>
      </c>
      <c r="D130" s="81" t="s">
        <v>376</v>
      </c>
      <c r="E130" s="82">
        <f>IFERROR(VLOOKUP($C130,'2025'!$C$273:$U$528,19,FALSE),0)</f>
        <v>516242.57999999973</v>
      </c>
      <c r="F130" s="83">
        <f>IFERROR(VLOOKUP($C130,'2025'!$C$8:$U$263,19,FALSE),0)</f>
        <v>452047.61</v>
      </c>
      <c r="G130" s="84">
        <f t="shared" si="14"/>
        <v>0.87564960255699986</v>
      </c>
      <c r="H130" s="85">
        <f t="shared" si="15"/>
        <v>5.6751401059582692E-5</v>
      </c>
      <c r="I130" s="86">
        <f t="shared" si="16"/>
        <v>-64194.969999999739</v>
      </c>
      <c r="J130" s="87">
        <f t="shared" si="17"/>
        <v>-0.1243503974430001</v>
      </c>
      <c r="K130" s="82">
        <f>VLOOKUP($C130,'2025'!$C$273:$U$528,VLOOKUP($L$4,Master!$D$9:$G$20,4,FALSE),FALSE)</f>
        <v>220247.39999999994</v>
      </c>
      <c r="L130" s="83">
        <f>VLOOKUP($C130,'2025'!$C$8:$U$263,VLOOKUP($L$4,Master!$D$9:$G$20,4,FALSE),FALSE)</f>
        <v>264277.34000000003</v>
      </c>
      <c r="M130" s="154">
        <f t="shared" si="18"/>
        <v>1.1999112815860713</v>
      </c>
      <c r="N130" s="154">
        <f t="shared" si="19"/>
        <v>3.3178163055213801E-5</v>
      </c>
      <c r="O130" s="83">
        <f t="shared" si="20"/>
        <v>44029.94000000009</v>
      </c>
      <c r="P130" s="87">
        <f t="shared" si="21"/>
        <v>0.19991128158607141</v>
      </c>
      <c r="Q130" s="78"/>
    </row>
    <row r="131" spans="2:17" s="79" customFormat="1" ht="12.75" x14ac:dyDescent="0.2">
      <c r="B131" s="72"/>
      <c r="C131" s="80" t="s">
        <v>156</v>
      </c>
      <c r="D131" s="81" t="s">
        <v>377</v>
      </c>
      <c r="E131" s="82">
        <f>IFERROR(VLOOKUP($C131,'2025'!$C$273:$U$528,19,FALSE),0)</f>
        <v>6067704.8099999996</v>
      </c>
      <c r="F131" s="83">
        <f>IFERROR(VLOOKUP($C131,'2025'!$C$8:$U$263,19,FALSE),0)</f>
        <v>8954469.3799999896</v>
      </c>
      <c r="G131" s="84">
        <f t="shared" si="14"/>
        <v>1.4757589006707119</v>
      </c>
      <c r="H131" s="85">
        <f t="shared" si="15"/>
        <v>1.1241707108243138E-3</v>
      </c>
      <c r="I131" s="86">
        <f t="shared" si="16"/>
        <v>2886764.5699999901</v>
      </c>
      <c r="J131" s="87">
        <f t="shared" si="17"/>
        <v>0.4757589006707118</v>
      </c>
      <c r="K131" s="82">
        <f>VLOOKUP($C131,'2025'!$C$273:$U$528,VLOOKUP($L$4,Master!$D$9:$G$20,4,FALSE),FALSE)</f>
        <v>2084358.95</v>
      </c>
      <c r="L131" s="83">
        <f>VLOOKUP($C131,'2025'!$C$8:$U$263,VLOOKUP($L$4,Master!$D$9:$G$20,4,FALSE),FALSE)</f>
        <v>5059191.6299999971</v>
      </c>
      <c r="M131" s="154">
        <f t="shared" si="18"/>
        <v>2.4272170731437583</v>
      </c>
      <c r="N131" s="154">
        <f t="shared" si="19"/>
        <v>6.3514596002711688E-4</v>
      </c>
      <c r="O131" s="83">
        <f t="shared" si="20"/>
        <v>2974832.6799999969</v>
      </c>
      <c r="P131" s="87">
        <f t="shared" si="21"/>
        <v>1.4272170731437581</v>
      </c>
      <c r="Q131" s="78"/>
    </row>
    <row r="132" spans="2:17" s="79" customFormat="1" ht="12.75" x14ac:dyDescent="0.2">
      <c r="B132" s="72"/>
      <c r="C132" s="80" t="s">
        <v>157</v>
      </c>
      <c r="D132" s="81" t="s">
        <v>378</v>
      </c>
      <c r="E132" s="82">
        <f>IFERROR(VLOOKUP($C132,'2025'!$C$273:$U$528,19,FALSE),0)</f>
        <v>469803.59</v>
      </c>
      <c r="F132" s="83">
        <f>IFERROR(VLOOKUP($C132,'2025'!$C$8:$U$263,19,FALSE),0)</f>
        <v>206588.01999999996</v>
      </c>
      <c r="G132" s="84">
        <f t="shared" si="14"/>
        <v>0.43973274022874104</v>
      </c>
      <c r="H132" s="85">
        <f t="shared" si="15"/>
        <v>2.593567429130991E-5</v>
      </c>
      <c r="I132" s="86">
        <f t="shared" si="16"/>
        <v>-263215.57000000007</v>
      </c>
      <c r="J132" s="87">
        <f t="shared" si="17"/>
        <v>-0.56026725977125902</v>
      </c>
      <c r="K132" s="82">
        <f>VLOOKUP($C132,'2025'!$C$273:$U$528,VLOOKUP($L$4,Master!$D$9:$G$20,4,FALSE),FALSE)</f>
        <v>181766.97000000003</v>
      </c>
      <c r="L132" s="83">
        <f>VLOOKUP($C132,'2025'!$C$8:$U$263,VLOOKUP($L$4,Master!$D$9:$G$20,4,FALSE),FALSE)</f>
        <v>63426.83</v>
      </c>
      <c r="M132" s="154">
        <f t="shared" si="18"/>
        <v>0.34894585083307483</v>
      </c>
      <c r="N132" s="154">
        <f t="shared" si="19"/>
        <v>7.9627928289853611E-6</v>
      </c>
      <c r="O132" s="83">
        <f t="shared" si="20"/>
        <v>-118340.14000000003</v>
      </c>
      <c r="P132" s="87">
        <f t="shared" si="21"/>
        <v>-0.65105414916692517</v>
      </c>
      <c r="Q132" s="78"/>
    </row>
    <row r="133" spans="2:17" s="79" customFormat="1" ht="12.75" x14ac:dyDescent="0.2">
      <c r="B133" s="72"/>
      <c r="C133" s="80" t="s">
        <v>158</v>
      </c>
      <c r="D133" s="81" t="s">
        <v>379</v>
      </c>
      <c r="E133" s="82">
        <f>IFERROR(VLOOKUP($C133,'2025'!$C$273:$U$528,19,FALSE),0)</f>
        <v>1312962.8599999999</v>
      </c>
      <c r="F133" s="83">
        <f>IFERROR(VLOOKUP($C133,'2025'!$C$8:$U$263,19,FALSE),0)</f>
        <v>1214452.31</v>
      </c>
      <c r="G133" s="84">
        <f t="shared" si="14"/>
        <v>0.92497080229672313</v>
      </c>
      <c r="H133" s="85">
        <f t="shared" si="15"/>
        <v>1.5246595400105457E-4</v>
      </c>
      <c r="I133" s="86">
        <f t="shared" si="16"/>
        <v>-98510.549999999814</v>
      </c>
      <c r="J133" s="87">
        <f t="shared" si="17"/>
        <v>-7.5029197703276859E-2</v>
      </c>
      <c r="K133" s="82">
        <f>VLOOKUP($C133,'2025'!$C$273:$U$528,VLOOKUP($L$4,Master!$D$9:$G$20,4,FALSE),FALSE)</f>
        <v>508906.65000000008</v>
      </c>
      <c r="L133" s="83">
        <f>VLOOKUP($C133,'2025'!$C$8:$U$263,VLOOKUP($L$4,Master!$D$9:$G$20,4,FALSE),FALSE)</f>
        <v>481499.01000000007</v>
      </c>
      <c r="M133" s="154">
        <f t="shared" si="18"/>
        <v>0.94614407180570348</v>
      </c>
      <c r="N133" s="154">
        <f t="shared" si="19"/>
        <v>6.044881738519096E-5</v>
      </c>
      <c r="O133" s="83">
        <f t="shared" si="20"/>
        <v>-27407.640000000014</v>
      </c>
      <c r="P133" s="87">
        <f t="shared" si="21"/>
        <v>-5.3855928194296555E-2</v>
      </c>
      <c r="Q133" s="78"/>
    </row>
    <row r="134" spans="2:17" s="79" customFormat="1" ht="12.75" x14ac:dyDescent="0.2">
      <c r="B134" s="72"/>
      <c r="C134" s="80" t="s">
        <v>159</v>
      </c>
      <c r="D134" s="81" t="s">
        <v>380</v>
      </c>
      <c r="E134" s="82">
        <f>IFERROR(VLOOKUP($C134,'2025'!$C$273:$U$528,19,FALSE),0)</f>
        <v>197523.53</v>
      </c>
      <c r="F134" s="83">
        <f>IFERROR(VLOOKUP($C134,'2025'!$C$8:$U$263,19,FALSE),0)</f>
        <v>159690.95000000001</v>
      </c>
      <c r="G134" s="84">
        <f t="shared" si="14"/>
        <v>0.8084654521919491</v>
      </c>
      <c r="H134" s="85">
        <f t="shared" si="15"/>
        <v>2.0048076681648131E-5</v>
      </c>
      <c r="I134" s="86">
        <f t="shared" si="16"/>
        <v>-37832.579999999987</v>
      </c>
      <c r="J134" s="87">
        <f t="shared" si="17"/>
        <v>-0.19153454780805096</v>
      </c>
      <c r="K134" s="82">
        <f>VLOOKUP($C134,'2025'!$C$273:$U$528,VLOOKUP($L$4,Master!$D$9:$G$20,4,FALSE),FALSE)</f>
        <v>86919.61</v>
      </c>
      <c r="L134" s="83">
        <f>VLOOKUP($C134,'2025'!$C$8:$U$263,VLOOKUP($L$4,Master!$D$9:$G$20,4,FALSE),FALSE)</f>
        <v>91650.95</v>
      </c>
      <c r="M134" s="154">
        <f t="shared" si="18"/>
        <v>1.0544335162111289</v>
      </c>
      <c r="N134" s="154">
        <f t="shared" si="19"/>
        <v>1.1506132774248625E-5</v>
      </c>
      <c r="O134" s="83">
        <f t="shared" si="20"/>
        <v>4731.3399999999965</v>
      </c>
      <c r="P134" s="87">
        <f t="shared" si="21"/>
        <v>5.4433516211128838E-2</v>
      </c>
      <c r="Q134" s="78"/>
    </row>
    <row r="135" spans="2:17" s="79" customFormat="1" ht="12.75" x14ac:dyDescent="0.2">
      <c r="B135" s="72"/>
      <c r="C135" s="80" t="s">
        <v>160</v>
      </c>
      <c r="D135" s="81" t="s">
        <v>381</v>
      </c>
      <c r="E135" s="82">
        <f>IFERROR(VLOOKUP($C135,'2025'!$C$273:$U$528,19,FALSE),0)</f>
        <v>57472.3</v>
      </c>
      <c r="F135" s="83">
        <f>IFERROR(VLOOKUP($C135,'2025'!$C$8:$U$263,19,FALSE),0)</f>
        <v>45159.11</v>
      </c>
      <c r="G135" s="84">
        <f t="shared" si="14"/>
        <v>0.78575435470652821</v>
      </c>
      <c r="H135" s="85">
        <f t="shared" si="15"/>
        <v>5.6694089436814222E-6</v>
      </c>
      <c r="I135" s="86">
        <f t="shared" si="16"/>
        <v>-12313.190000000002</v>
      </c>
      <c r="J135" s="87">
        <f t="shared" si="17"/>
        <v>-0.21424564529347184</v>
      </c>
      <c r="K135" s="82">
        <f>VLOOKUP($C135,'2025'!$C$273:$U$528,VLOOKUP($L$4,Master!$D$9:$G$20,4,FALSE),FALSE)</f>
        <v>22094.340000000007</v>
      </c>
      <c r="L135" s="83">
        <f>VLOOKUP($C135,'2025'!$C$8:$U$263,VLOOKUP($L$4,Master!$D$9:$G$20,4,FALSE),FALSE)</f>
        <v>18333.650000000001</v>
      </c>
      <c r="M135" s="154">
        <f t="shared" si="18"/>
        <v>0.82978943928626048</v>
      </c>
      <c r="N135" s="154">
        <f t="shared" si="19"/>
        <v>2.30166093353755E-6</v>
      </c>
      <c r="O135" s="83">
        <f t="shared" si="20"/>
        <v>-3760.690000000006</v>
      </c>
      <c r="P135" s="87">
        <f t="shared" si="21"/>
        <v>-0.17021056071373958</v>
      </c>
      <c r="Q135" s="78"/>
    </row>
    <row r="136" spans="2:17" s="79" customFormat="1" ht="12.75" x14ac:dyDescent="0.2">
      <c r="B136" s="72"/>
      <c r="C136" s="80" t="s">
        <v>161</v>
      </c>
      <c r="D136" s="81" t="s">
        <v>382</v>
      </c>
      <c r="E136" s="82">
        <f>IFERROR(VLOOKUP($C136,'2025'!$C$273:$U$528,19,FALSE),0)</f>
        <v>83767.94</v>
      </c>
      <c r="F136" s="83">
        <f>IFERROR(VLOOKUP($C136,'2025'!$C$8:$U$263,19,FALSE),0)</f>
        <v>66877.489999999991</v>
      </c>
      <c r="G136" s="84">
        <f t="shared" si="14"/>
        <v>0.79836617684522249</v>
      </c>
      <c r="H136" s="85">
        <f t="shared" si="15"/>
        <v>8.3959989454390227E-6</v>
      </c>
      <c r="I136" s="86">
        <f t="shared" si="16"/>
        <v>-16890.450000000012</v>
      </c>
      <c r="J136" s="87">
        <f t="shared" si="17"/>
        <v>-0.20163382315477749</v>
      </c>
      <c r="K136" s="82">
        <f>VLOOKUP($C136,'2025'!$C$273:$U$528,VLOOKUP($L$4,Master!$D$9:$G$20,4,FALSE),FALSE)</f>
        <v>31306.940000000002</v>
      </c>
      <c r="L136" s="83">
        <f>VLOOKUP($C136,'2025'!$C$8:$U$263,VLOOKUP($L$4,Master!$D$9:$G$20,4,FALSE),FALSE)</f>
        <v>22904.53</v>
      </c>
      <c r="M136" s="154">
        <f t="shared" si="18"/>
        <v>0.73161190458090108</v>
      </c>
      <c r="N136" s="154">
        <f t="shared" si="19"/>
        <v>2.875502799608306E-6</v>
      </c>
      <c r="O136" s="83">
        <f t="shared" si="20"/>
        <v>-8402.4100000000035</v>
      </c>
      <c r="P136" s="87">
        <f t="shared" si="21"/>
        <v>-0.26838809541909886</v>
      </c>
      <c r="Q136" s="78"/>
    </row>
    <row r="137" spans="2:17" s="79" customFormat="1" ht="12.75" x14ac:dyDescent="0.2">
      <c r="B137" s="72"/>
      <c r="C137" s="80" t="s">
        <v>162</v>
      </c>
      <c r="D137" s="81" t="s">
        <v>383</v>
      </c>
      <c r="E137" s="82">
        <f>IFERROR(VLOOKUP($C137,'2025'!$C$273:$U$528,19,FALSE),0)</f>
        <v>6519617.4900000002</v>
      </c>
      <c r="F137" s="83">
        <f>IFERROR(VLOOKUP($C137,'2025'!$C$8:$U$263,19,FALSE),0)</f>
        <v>4194612.4400000004</v>
      </c>
      <c r="G137" s="84">
        <f t="shared" si="14"/>
        <v>0.64338321173501856</v>
      </c>
      <c r="H137" s="85">
        <f t="shared" si="15"/>
        <v>5.266041178095262E-4</v>
      </c>
      <c r="I137" s="86">
        <f t="shared" si="16"/>
        <v>-2325005.0499999998</v>
      </c>
      <c r="J137" s="87">
        <f t="shared" si="17"/>
        <v>-0.35661678826498144</v>
      </c>
      <c r="K137" s="82">
        <f>VLOOKUP($C137,'2025'!$C$273:$U$528,VLOOKUP($L$4,Master!$D$9:$G$20,4,FALSE),FALSE)</f>
        <v>2174256.67</v>
      </c>
      <c r="L137" s="83">
        <f>VLOOKUP($C137,'2025'!$C$8:$U$263,VLOOKUP($L$4,Master!$D$9:$G$20,4,FALSE),FALSE)</f>
        <v>2076236.51</v>
      </c>
      <c r="M137" s="154">
        <f t="shared" si="18"/>
        <v>0.95491785245391481</v>
      </c>
      <c r="N137" s="154">
        <f t="shared" si="19"/>
        <v>2.606569048635348E-4</v>
      </c>
      <c r="O137" s="83">
        <f t="shared" si="20"/>
        <v>-98020.159999999916</v>
      </c>
      <c r="P137" s="87">
        <f t="shared" si="21"/>
        <v>-4.5082147546085222E-2</v>
      </c>
      <c r="Q137" s="78"/>
    </row>
    <row r="138" spans="2:17" s="79" customFormat="1" ht="12.75" x14ac:dyDescent="0.2">
      <c r="B138" s="72"/>
      <c r="C138" s="80" t="s">
        <v>163</v>
      </c>
      <c r="D138" s="81" t="s">
        <v>384</v>
      </c>
      <c r="E138" s="82">
        <f>IFERROR(VLOOKUP($C138,'2025'!$C$273:$U$528,19,FALSE),0)</f>
        <v>106503.67999999996</v>
      </c>
      <c r="F138" s="83">
        <f>IFERROR(VLOOKUP($C138,'2025'!$C$8:$U$263,19,FALSE),0)</f>
        <v>87594.549999999988</v>
      </c>
      <c r="G138" s="84">
        <f t="shared" ref="G138:G201" si="22">IFERROR(F138/E138,0)</f>
        <v>0.82245561843496884</v>
      </c>
      <c r="H138" s="85">
        <f t="shared" ref="H138:H201" si="23">F138/$D$4</f>
        <v>1.0996880257112008E-5</v>
      </c>
      <c r="I138" s="86">
        <f t="shared" ref="I138:I201" si="24">F138-E138</f>
        <v>-18909.129999999976</v>
      </c>
      <c r="J138" s="87">
        <f t="shared" ref="J138:J201" si="25">IFERROR(I138/E138,0)</f>
        <v>-0.17754438156503119</v>
      </c>
      <c r="K138" s="82">
        <f>VLOOKUP($C138,'2025'!$C$273:$U$528,VLOOKUP($L$4,Master!$D$9:$G$20,4,FALSE),FALSE)</f>
        <v>36192.849999999984</v>
      </c>
      <c r="L138" s="83">
        <f>VLOOKUP($C138,'2025'!$C$8:$U$263,VLOOKUP($L$4,Master!$D$9:$G$20,4,FALSE),FALSE)</f>
        <v>40097.209999999992</v>
      </c>
      <c r="M138" s="154">
        <f t="shared" ref="M138:M201" si="26">IFERROR(L138/K138,0)</f>
        <v>1.1078765557285488</v>
      </c>
      <c r="N138" s="154">
        <f t="shared" ref="N138:N201" si="27">L138/$D$4</f>
        <v>5.0339229668315457E-6</v>
      </c>
      <c r="O138" s="83">
        <f t="shared" ref="O138:O201" si="28">L138-K138</f>
        <v>3904.3600000000079</v>
      </c>
      <c r="P138" s="87">
        <f t="shared" ref="P138:P201" si="29">IFERROR(O138/K138,0)</f>
        <v>0.10787655572854886</v>
      </c>
      <c r="Q138" s="78"/>
    </row>
    <row r="139" spans="2:17" s="79" customFormat="1" ht="25.5" x14ac:dyDescent="0.2">
      <c r="B139" s="72"/>
      <c r="C139" s="80" t="s">
        <v>164</v>
      </c>
      <c r="D139" s="81" t="s">
        <v>385</v>
      </c>
      <c r="E139" s="82">
        <f>IFERROR(VLOOKUP($C139,'2025'!$C$273:$U$528,19,FALSE),0)</f>
        <v>55588.81</v>
      </c>
      <c r="F139" s="83">
        <f>IFERROR(VLOOKUP($C139,'2025'!$C$8:$U$263,19,FALSE),0)</f>
        <v>215.79999999999998</v>
      </c>
      <c r="G139" s="84">
        <f t="shared" si="22"/>
        <v>3.8820762667882256E-3</v>
      </c>
      <c r="H139" s="85">
        <f t="shared" si="23"/>
        <v>2.7092173651040751E-8</v>
      </c>
      <c r="I139" s="86">
        <f t="shared" si="24"/>
        <v>-55373.009999999995</v>
      </c>
      <c r="J139" s="87">
        <f t="shared" si="25"/>
        <v>-0.99611792373321173</v>
      </c>
      <c r="K139" s="82">
        <f>VLOOKUP($C139,'2025'!$C$273:$U$528,VLOOKUP($L$4,Master!$D$9:$G$20,4,FALSE),FALSE)</f>
        <v>51658.369999999995</v>
      </c>
      <c r="L139" s="83">
        <f>VLOOKUP($C139,'2025'!$C$8:$U$263,VLOOKUP($L$4,Master!$D$9:$G$20,4,FALSE),FALSE)</f>
        <v>215.79999999999998</v>
      </c>
      <c r="M139" s="154">
        <f t="shared" si="26"/>
        <v>4.1774450103632772E-3</v>
      </c>
      <c r="N139" s="154">
        <f t="shared" si="27"/>
        <v>2.7092173651040751E-8</v>
      </c>
      <c r="O139" s="83">
        <f t="shared" si="28"/>
        <v>-51442.569999999992</v>
      </c>
      <c r="P139" s="87">
        <f t="shared" si="29"/>
        <v>-0.99582255498963668</v>
      </c>
      <c r="Q139" s="78"/>
    </row>
    <row r="140" spans="2:17" s="79" customFormat="1" ht="12.75" x14ac:dyDescent="0.2">
      <c r="B140" s="72"/>
      <c r="C140" s="80" t="s">
        <v>165</v>
      </c>
      <c r="D140" s="81" t="s">
        <v>386</v>
      </c>
      <c r="E140" s="82">
        <f>IFERROR(VLOOKUP($C140,'2025'!$C$273:$U$528,19,FALSE),0)</f>
        <v>140113.09</v>
      </c>
      <c r="F140" s="83">
        <f>IFERROR(VLOOKUP($C140,'2025'!$C$8:$U$263,19,FALSE),0)</f>
        <v>113131.17000000001</v>
      </c>
      <c r="G140" s="84">
        <f t="shared" si="22"/>
        <v>0.80742755726820392</v>
      </c>
      <c r="H140" s="85">
        <f t="shared" si="23"/>
        <v>1.4202823461470863E-5</v>
      </c>
      <c r="I140" s="86">
        <f t="shared" si="24"/>
        <v>-26981.919999999984</v>
      </c>
      <c r="J140" s="87">
        <f t="shared" si="25"/>
        <v>-0.19257244273179605</v>
      </c>
      <c r="K140" s="82">
        <f>VLOOKUP($C140,'2025'!$C$273:$U$528,VLOOKUP($L$4,Master!$D$9:$G$20,4,FALSE),FALSE)</f>
        <v>56458.090000000004</v>
      </c>
      <c r="L140" s="83">
        <f>VLOOKUP($C140,'2025'!$C$8:$U$263,VLOOKUP($L$4,Master!$D$9:$G$20,4,FALSE),FALSE)</f>
        <v>53664.740000000005</v>
      </c>
      <c r="M140" s="154">
        <f t="shared" si="26"/>
        <v>0.95052347679491112</v>
      </c>
      <c r="N140" s="154">
        <f t="shared" si="27"/>
        <v>6.7372310241795773E-6</v>
      </c>
      <c r="O140" s="83">
        <f t="shared" si="28"/>
        <v>-2793.3499999999985</v>
      </c>
      <c r="P140" s="87">
        <f t="shared" si="29"/>
        <v>-4.9476523205088913E-2</v>
      </c>
      <c r="Q140" s="78"/>
    </row>
    <row r="141" spans="2:17" s="79" customFormat="1" ht="12.75" x14ac:dyDescent="0.2">
      <c r="B141" s="72"/>
      <c r="C141" s="80" t="s">
        <v>166</v>
      </c>
      <c r="D141" s="81" t="s">
        <v>387</v>
      </c>
      <c r="E141" s="82">
        <f>IFERROR(VLOOKUP($C141,'2025'!$C$273:$U$528,19,FALSE),0)</f>
        <v>168048.13</v>
      </c>
      <c r="F141" s="83">
        <f>IFERROR(VLOOKUP($C141,'2025'!$C$8:$U$263,19,FALSE),0)</f>
        <v>129044.56000000003</v>
      </c>
      <c r="G141" s="84">
        <f t="shared" si="22"/>
        <v>0.76790238606046979</v>
      </c>
      <c r="H141" s="85">
        <f t="shared" si="23"/>
        <v>1.620063775830467E-5</v>
      </c>
      <c r="I141" s="86">
        <f t="shared" si="24"/>
        <v>-39003.569999999978</v>
      </c>
      <c r="J141" s="87">
        <f t="shared" si="25"/>
        <v>-0.23209761393953016</v>
      </c>
      <c r="K141" s="82">
        <f>VLOOKUP($C141,'2025'!$C$273:$U$528,VLOOKUP($L$4,Master!$D$9:$G$20,4,FALSE),FALSE)</f>
        <v>71574.7</v>
      </c>
      <c r="L141" s="83">
        <f>VLOOKUP($C141,'2025'!$C$8:$U$263,VLOOKUP($L$4,Master!$D$9:$G$20,4,FALSE),FALSE)</f>
        <v>55996.500000000007</v>
      </c>
      <c r="M141" s="154">
        <f t="shared" si="26"/>
        <v>0.78235046741376502</v>
      </c>
      <c r="N141" s="154">
        <f t="shared" si="27"/>
        <v>7.0299671077409809E-6</v>
      </c>
      <c r="O141" s="83">
        <f t="shared" si="28"/>
        <v>-15578.19999999999</v>
      </c>
      <c r="P141" s="87">
        <f t="shared" si="29"/>
        <v>-0.21764953258623496</v>
      </c>
      <c r="Q141" s="78"/>
    </row>
    <row r="142" spans="2:17" s="79" customFormat="1" ht="25.5" x14ac:dyDescent="0.2">
      <c r="B142" s="72"/>
      <c r="C142" s="80" t="s">
        <v>167</v>
      </c>
      <c r="D142" s="81" t="s">
        <v>388</v>
      </c>
      <c r="E142" s="82">
        <f>IFERROR(VLOOKUP($C142,'2025'!$C$273:$U$528,19,FALSE),0)</f>
        <v>286186.34999999998</v>
      </c>
      <c r="F142" s="83">
        <f>IFERROR(VLOOKUP($C142,'2025'!$C$8:$U$263,19,FALSE),0)</f>
        <v>47278.77</v>
      </c>
      <c r="G142" s="84">
        <f t="shared" si="22"/>
        <v>0.16520274289811515</v>
      </c>
      <c r="H142" s="85">
        <f t="shared" si="23"/>
        <v>5.9355173625932156E-6</v>
      </c>
      <c r="I142" s="86">
        <f t="shared" si="24"/>
        <v>-238907.58</v>
      </c>
      <c r="J142" s="87">
        <f t="shared" si="25"/>
        <v>-0.8347972571018849</v>
      </c>
      <c r="K142" s="82">
        <f>VLOOKUP($C142,'2025'!$C$273:$U$528,VLOOKUP($L$4,Master!$D$9:$G$20,4,FALSE),FALSE)</f>
        <v>141490.07999999999</v>
      </c>
      <c r="L142" s="83">
        <f>VLOOKUP($C142,'2025'!$C$8:$U$263,VLOOKUP($L$4,Master!$D$9:$G$20,4,FALSE),FALSE)</f>
        <v>15720.35</v>
      </c>
      <c r="M142" s="154">
        <f t="shared" si="26"/>
        <v>0.11110566903347571</v>
      </c>
      <c r="N142" s="154">
        <f t="shared" si="27"/>
        <v>1.9735794812564342E-6</v>
      </c>
      <c r="O142" s="83">
        <f t="shared" si="28"/>
        <v>-125769.72999999998</v>
      </c>
      <c r="P142" s="87">
        <f t="shared" si="29"/>
        <v>-0.88889433096652426</v>
      </c>
      <c r="Q142" s="78"/>
    </row>
    <row r="143" spans="2:17" s="79" customFormat="1" ht="12.75" x14ac:dyDescent="0.2">
      <c r="B143" s="72"/>
      <c r="C143" s="80" t="s">
        <v>168</v>
      </c>
      <c r="D143" s="81" t="s">
        <v>389</v>
      </c>
      <c r="E143" s="82">
        <f>IFERROR(VLOOKUP($C143,'2025'!$C$273:$U$528,19,FALSE),0)</f>
        <v>2833017.77</v>
      </c>
      <c r="F143" s="83">
        <f>IFERROR(VLOOKUP($C143,'2025'!$C$8:$U$263,19,FALSE),0)</f>
        <v>3309458.4499999997</v>
      </c>
      <c r="G143" s="84">
        <f t="shared" si="22"/>
        <v>1.1681742645758271</v>
      </c>
      <c r="H143" s="85">
        <f t="shared" si="23"/>
        <v>4.1547925402365228E-4</v>
      </c>
      <c r="I143" s="86">
        <f t="shared" si="24"/>
        <v>476440.6799999997</v>
      </c>
      <c r="J143" s="87">
        <f t="shared" si="25"/>
        <v>0.1681742645758271</v>
      </c>
      <c r="K143" s="82">
        <f>VLOOKUP($C143,'2025'!$C$273:$U$528,VLOOKUP($L$4,Master!$D$9:$G$20,4,FALSE),FALSE)</f>
        <v>766555.72999999986</v>
      </c>
      <c r="L143" s="83">
        <f>VLOOKUP($C143,'2025'!$C$8:$U$263,VLOOKUP($L$4,Master!$D$9:$G$20,4,FALSE),FALSE)</f>
        <v>2870479.6799999997</v>
      </c>
      <c r="M143" s="154">
        <f t="shared" si="26"/>
        <v>3.7446457806792472</v>
      </c>
      <c r="N143" s="154">
        <f t="shared" si="27"/>
        <v>3.6036855399603282E-4</v>
      </c>
      <c r="O143" s="83">
        <f t="shared" si="28"/>
        <v>2103923.9499999997</v>
      </c>
      <c r="P143" s="87">
        <f t="shared" si="29"/>
        <v>2.7446457806792468</v>
      </c>
      <c r="Q143" s="78"/>
    </row>
    <row r="144" spans="2:17" s="79" customFormat="1" ht="12.75" x14ac:dyDescent="0.2">
      <c r="B144" s="72"/>
      <c r="C144" s="80" t="s">
        <v>169</v>
      </c>
      <c r="D144" s="81" t="s">
        <v>390</v>
      </c>
      <c r="E144" s="82">
        <f>IFERROR(VLOOKUP($C144,'2025'!$C$273:$U$528,19,FALSE),0)</f>
        <v>275098.03000000009</v>
      </c>
      <c r="F144" s="83">
        <f>IFERROR(VLOOKUP($C144,'2025'!$C$8:$U$263,19,FALSE),0)</f>
        <v>213609.60000000003</v>
      </c>
      <c r="G144" s="84">
        <f t="shared" si="22"/>
        <v>0.77648538595496297</v>
      </c>
      <c r="H144" s="85">
        <f t="shared" si="23"/>
        <v>2.6817184322193492E-5</v>
      </c>
      <c r="I144" s="86">
        <f t="shared" si="24"/>
        <v>-61488.430000000051</v>
      </c>
      <c r="J144" s="87">
        <f t="shared" si="25"/>
        <v>-0.22351461404503709</v>
      </c>
      <c r="K144" s="82">
        <f>VLOOKUP($C144,'2025'!$C$273:$U$528,VLOOKUP($L$4,Master!$D$9:$G$20,4,FALSE),FALSE)</f>
        <v>111165.01000000002</v>
      </c>
      <c r="L144" s="83">
        <f>VLOOKUP($C144,'2025'!$C$8:$U$263,VLOOKUP($L$4,Master!$D$9:$G$20,4,FALSE),FALSE)</f>
        <v>71473.720000000016</v>
      </c>
      <c r="M144" s="154">
        <f t="shared" si="26"/>
        <v>0.64295159061290963</v>
      </c>
      <c r="N144" s="154">
        <f t="shared" si="27"/>
        <v>8.9730233258844524E-6</v>
      </c>
      <c r="O144" s="83">
        <f t="shared" si="28"/>
        <v>-39691.290000000008</v>
      </c>
      <c r="P144" s="87">
        <f t="shared" si="29"/>
        <v>-0.35704840938709043</v>
      </c>
      <c r="Q144" s="78"/>
    </row>
    <row r="145" spans="2:17" s="79" customFormat="1" ht="12.75" x14ac:dyDescent="0.2">
      <c r="B145" s="72"/>
      <c r="C145" s="80" t="s">
        <v>170</v>
      </c>
      <c r="D145" s="81" t="s">
        <v>391</v>
      </c>
      <c r="E145" s="82">
        <f>IFERROR(VLOOKUP($C145,'2025'!$C$273:$U$528,19,FALSE),0)</f>
        <v>233769.54</v>
      </c>
      <c r="F145" s="83">
        <f>IFERROR(VLOOKUP($C145,'2025'!$C$8:$U$263,19,FALSE),0)</f>
        <v>136542.39999999999</v>
      </c>
      <c r="G145" s="84">
        <f t="shared" si="22"/>
        <v>0.58408978346794027</v>
      </c>
      <c r="H145" s="85">
        <f t="shared" si="23"/>
        <v>1.7141938885680567E-5</v>
      </c>
      <c r="I145" s="86">
        <f t="shared" si="24"/>
        <v>-97227.140000000014</v>
      </c>
      <c r="J145" s="87">
        <f t="shared" si="25"/>
        <v>-0.41591021653205978</v>
      </c>
      <c r="K145" s="82">
        <f>VLOOKUP($C145,'2025'!$C$273:$U$528,VLOOKUP($L$4,Master!$D$9:$G$20,4,FALSE),FALSE)</f>
        <v>93276.47</v>
      </c>
      <c r="L145" s="83">
        <f>VLOOKUP($C145,'2025'!$C$8:$U$263,VLOOKUP($L$4,Master!$D$9:$G$20,4,FALSE),FALSE)</f>
        <v>112928.94</v>
      </c>
      <c r="M145" s="154">
        <f t="shared" si="26"/>
        <v>1.2106905417840106</v>
      </c>
      <c r="N145" s="154">
        <f t="shared" si="27"/>
        <v>1.4177434905968313E-5</v>
      </c>
      <c r="O145" s="83">
        <f t="shared" si="28"/>
        <v>19652.47</v>
      </c>
      <c r="P145" s="87">
        <f t="shared" si="29"/>
        <v>0.21069054178401048</v>
      </c>
      <c r="Q145" s="78"/>
    </row>
    <row r="146" spans="2:17" s="79" customFormat="1" ht="12.75" x14ac:dyDescent="0.2">
      <c r="B146" s="72"/>
      <c r="C146" s="80" t="s">
        <v>171</v>
      </c>
      <c r="D146" s="81" t="s">
        <v>392</v>
      </c>
      <c r="E146" s="82">
        <f>IFERROR(VLOOKUP($C146,'2025'!$C$273:$U$528,19,FALSE),0)</f>
        <v>141244.51999999996</v>
      </c>
      <c r="F146" s="83">
        <f>IFERROR(VLOOKUP($C146,'2025'!$C$8:$U$263,19,FALSE),0)</f>
        <v>50334.8</v>
      </c>
      <c r="G146" s="84">
        <f t="shared" si="22"/>
        <v>0.35636639212622206</v>
      </c>
      <c r="H146" s="85">
        <f t="shared" si="23"/>
        <v>6.319180455469908E-6</v>
      </c>
      <c r="I146" s="86">
        <f t="shared" si="24"/>
        <v>-90909.719999999958</v>
      </c>
      <c r="J146" s="87">
        <f t="shared" si="25"/>
        <v>-0.64363360787377788</v>
      </c>
      <c r="K146" s="82">
        <f>VLOOKUP($C146,'2025'!$C$273:$U$528,VLOOKUP($L$4,Master!$D$9:$G$20,4,FALSE),FALSE)</f>
        <v>74387.799999999974</v>
      </c>
      <c r="L146" s="83">
        <f>VLOOKUP($C146,'2025'!$C$8:$U$263,VLOOKUP($L$4,Master!$D$9:$G$20,4,FALSE),FALSE)</f>
        <v>24563.950000000004</v>
      </c>
      <c r="M146" s="154">
        <f t="shared" si="26"/>
        <v>0.3302147663998668</v>
      </c>
      <c r="N146" s="154">
        <f t="shared" si="27"/>
        <v>3.0838313204609944E-6</v>
      </c>
      <c r="O146" s="83">
        <f t="shared" si="28"/>
        <v>-49823.849999999969</v>
      </c>
      <c r="P146" s="87">
        <f t="shared" si="29"/>
        <v>-0.6697852336001332</v>
      </c>
      <c r="Q146" s="78"/>
    </row>
    <row r="147" spans="2:17" s="79" customFormat="1" ht="12.75" x14ac:dyDescent="0.2">
      <c r="B147" s="72"/>
      <c r="C147" s="80" t="s">
        <v>520</v>
      </c>
      <c r="D147" s="81" t="s">
        <v>521</v>
      </c>
      <c r="E147" s="82">
        <f>IFERROR(VLOOKUP($C147,'2025'!$C$273:$U$528,19,FALSE),0)</f>
        <v>117669.44</v>
      </c>
      <c r="F147" s="83">
        <f>IFERROR(VLOOKUP($C147,'2025'!$C$8:$U$263,19,FALSE),0)</f>
        <v>0</v>
      </c>
      <c r="G147" s="84">
        <f t="shared" si="22"/>
        <v>0</v>
      </c>
      <c r="H147" s="85">
        <f t="shared" si="23"/>
        <v>0</v>
      </c>
      <c r="I147" s="86">
        <f t="shared" si="24"/>
        <v>-117669.44</v>
      </c>
      <c r="J147" s="87">
        <f t="shared" si="25"/>
        <v>-1</v>
      </c>
      <c r="K147" s="82">
        <f>VLOOKUP($C147,'2025'!$C$273:$U$528,VLOOKUP($L$4,Master!$D$9:$G$20,4,FALSE),FALSE)</f>
        <v>51344.840000000004</v>
      </c>
      <c r="L147" s="83">
        <f>VLOOKUP($C147,'2025'!$C$8:$U$263,VLOOKUP($L$4,Master!$D$9:$G$20,4,FALSE),FALSE)</f>
        <v>0</v>
      </c>
      <c r="M147" s="154">
        <f t="shared" si="26"/>
        <v>0</v>
      </c>
      <c r="N147" s="154">
        <f t="shared" si="27"/>
        <v>0</v>
      </c>
      <c r="O147" s="83">
        <f t="shared" si="28"/>
        <v>-51344.840000000004</v>
      </c>
      <c r="P147" s="87">
        <f t="shared" si="29"/>
        <v>-1</v>
      </c>
      <c r="Q147" s="78"/>
    </row>
    <row r="148" spans="2:17" s="79" customFormat="1" ht="12.75" x14ac:dyDescent="0.2">
      <c r="B148" s="72"/>
      <c r="C148" s="80" t="s">
        <v>172</v>
      </c>
      <c r="D148" s="81" t="s">
        <v>393</v>
      </c>
      <c r="E148" s="82">
        <f>IFERROR(VLOOKUP($C148,'2025'!$C$273:$U$528,19,FALSE),0)</f>
        <v>38694.289999999994</v>
      </c>
      <c r="F148" s="83">
        <f>IFERROR(VLOOKUP($C148,'2025'!$C$8:$U$263,19,FALSE),0)</f>
        <v>36870.07</v>
      </c>
      <c r="G148" s="84">
        <f t="shared" si="22"/>
        <v>0.95285557636540186</v>
      </c>
      <c r="H148" s="85">
        <f t="shared" si="23"/>
        <v>4.6287782157832623E-6</v>
      </c>
      <c r="I148" s="86">
        <f t="shared" si="24"/>
        <v>-1824.2199999999939</v>
      </c>
      <c r="J148" s="87">
        <f t="shared" si="25"/>
        <v>-4.7144423634598136E-2</v>
      </c>
      <c r="K148" s="82">
        <f>VLOOKUP($C148,'2025'!$C$273:$U$528,VLOOKUP($L$4,Master!$D$9:$G$20,4,FALSE),FALSE)</f>
        <v>13638.91</v>
      </c>
      <c r="L148" s="83">
        <f>VLOOKUP($C148,'2025'!$C$8:$U$263,VLOOKUP($L$4,Master!$D$9:$G$20,4,FALSE),FALSE)</f>
        <v>12512.35</v>
      </c>
      <c r="M148" s="154">
        <f t="shared" si="26"/>
        <v>0.91740102398212175</v>
      </c>
      <c r="N148" s="154">
        <f t="shared" si="27"/>
        <v>1.5708376227182566E-6</v>
      </c>
      <c r="O148" s="83">
        <f t="shared" si="28"/>
        <v>-1126.5599999999995</v>
      </c>
      <c r="P148" s="87">
        <f t="shared" si="29"/>
        <v>-8.2598976017878231E-2</v>
      </c>
      <c r="Q148" s="78"/>
    </row>
    <row r="149" spans="2:17" s="79" customFormat="1" ht="12.75" x14ac:dyDescent="0.2">
      <c r="B149" s="72"/>
      <c r="C149" s="80" t="s">
        <v>173</v>
      </c>
      <c r="D149" s="81" t="s">
        <v>394</v>
      </c>
      <c r="E149" s="82">
        <f>IFERROR(VLOOKUP($C149,'2025'!$C$273:$U$528,19,FALSE),0)</f>
        <v>398025.30000000005</v>
      </c>
      <c r="F149" s="83">
        <f>IFERROR(VLOOKUP($C149,'2025'!$C$8:$U$263,19,FALSE),0)</f>
        <v>0</v>
      </c>
      <c r="G149" s="84">
        <f t="shared" si="22"/>
        <v>0</v>
      </c>
      <c r="H149" s="85">
        <f t="shared" si="23"/>
        <v>0</v>
      </c>
      <c r="I149" s="86">
        <f t="shared" si="24"/>
        <v>-398025.30000000005</v>
      </c>
      <c r="J149" s="87">
        <f t="shared" si="25"/>
        <v>-1</v>
      </c>
      <c r="K149" s="82">
        <f>VLOOKUP($C149,'2025'!$C$273:$U$528,VLOOKUP($L$4,Master!$D$9:$G$20,4,FALSE),FALSE)</f>
        <v>295789.08</v>
      </c>
      <c r="L149" s="83">
        <f>VLOOKUP($C149,'2025'!$C$8:$U$263,VLOOKUP($L$4,Master!$D$9:$G$20,4,FALSE),FALSE)</f>
        <v>0</v>
      </c>
      <c r="M149" s="154">
        <f t="shared" si="26"/>
        <v>0</v>
      </c>
      <c r="N149" s="154">
        <f t="shared" si="27"/>
        <v>0</v>
      </c>
      <c r="O149" s="83">
        <f t="shared" si="28"/>
        <v>-295789.08</v>
      </c>
      <c r="P149" s="87">
        <f t="shared" si="29"/>
        <v>-1</v>
      </c>
      <c r="Q149" s="78"/>
    </row>
    <row r="150" spans="2:17" s="79" customFormat="1" ht="25.5" x14ac:dyDescent="0.2">
      <c r="B150" s="72"/>
      <c r="C150" s="80" t="s">
        <v>174</v>
      </c>
      <c r="D150" s="81" t="s">
        <v>395</v>
      </c>
      <c r="E150" s="82">
        <f>IFERROR(VLOOKUP($C150,'2025'!$C$273:$U$528,19,FALSE),0)</f>
        <v>8057.9200000000019</v>
      </c>
      <c r="F150" s="83">
        <f>IFERROR(VLOOKUP($C150,'2025'!$C$8:$U$263,19,FALSE),0)</f>
        <v>0</v>
      </c>
      <c r="G150" s="84">
        <f t="shared" si="22"/>
        <v>0</v>
      </c>
      <c r="H150" s="85">
        <f t="shared" si="23"/>
        <v>0</v>
      </c>
      <c r="I150" s="86">
        <f t="shared" si="24"/>
        <v>-8057.9200000000019</v>
      </c>
      <c r="J150" s="87">
        <f t="shared" si="25"/>
        <v>-1</v>
      </c>
      <c r="K150" s="82">
        <f>VLOOKUP($C150,'2025'!$C$273:$U$528,VLOOKUP($L$4,Master!$D$9:$G$20,4,FALSE),FALSE)</f>
        <v>2994.78</v>
      </c>
      <c r="L150" s="83">
        <f>VLOOKUP($C150,'2025'!$C$8:$U$263,VLOOKUP($L$4,Master!$D$9:$G$20,4,FALSE),FALSE)</f>
        <v>0</v>
      </c>
      <c r="M150" s="154">
        <f t="shared" si="26"/>
        <v>0</v>
      </c>
      <c r="N150" s="154">
        <f t="shared" si="27"/>
        <v>0</v>
      </c>
      <c r="O150" s="83">
        <f t="shared" si="28"/>
        <v>-2994.78</v>
      </c>
      <c r="P150" s="87">
        <f t="shared" si="29"/>
        <v>-1</v>
      </c>
      <c r="Q150" s="78"/>
    </row>
    <row r="151" spans="2:17" s="79" customFormat="1" ht="12.75" x14ac:dyDescent="0.2">
      <c r="B151" s="72"/>
      <c r="C151" s="80" t="s">
        <v>175</v>
      </c>
      <c r="D151" s="81" t="s">
        <v>396</v>
      </c>
      <c r="E151" s="82">
        <f>IFERROR(VLOOKUP($C151,'2025'!$C$273:$U$528,19,FALSE),0)</f>
        <v>158782.72000000003</v>
      </c>
      <c r="F151" s="83">
        <f>IFERROR(VLOOKUP($C151,'2025'!$C$8:$U$263,19,FALSE),0)</f>
        <v>32985.729999999996</v>
      </c>
      <c r="G151" s="84">
        <f t="shared" si="22"/>
        <v>0.20774130837411017</v>
      </c>
      <c r="H151" s="85">
        <f t="shared" si="23"/>
        <v>4.1411266226429305E-6</v>
      </c>
      <c r="I151" s="86">
        <f t="shared" si="24"/>
        <v>-125796.99000000003</v>
      </c>
      <c r="J151" s="87">
        <f t="shared" si="25"/>
        <v>-0.7922586916258898</v>
      </c>
      <c r="K151" s="82">
        <f>VLOOKUP($C151,'2025'!$C$273:$U$528,VLOOKUP($L$4,Master!$D$9:$G$20,4,FALSE),FALSE)</f>
        <v>43137.42</v>
      </c>
      <c r="L151" s="83">
        <f>VLOOKUP($C151,'2025'!$C$8:$U$263,VLOOKUP($L$4,Master!$D$9:$G$20,4,FALSE),FALSE)</f>
        <v>16700.439999999999</v>
      </c>
      <c r="M151" s="154">
        <f t="shared" si="26"/>
        <v>0.38714508192655006</v>
      </c>
      <c r="N151" s="154">
        <f t="shared" si="27"/>
        <v>2.0966228940166215E-6</v>
      </c>
      <c r="O151" s="83">
        <f t="shared" si="28"/>
        <v>-26436.98</v>
      </c>
      <c r="P151" s="87">
        <f t="shared" si="29"/>
        <v>-0.61285491807344994</v>
      </c>
      <c r="Q151" s="78"/>
    </row>
    <row r="152" spans="2:17" s="79" customFormat="1" ht="25.5" x14ac:dyDescent="0.2">
      <c r="B152" s="72"/>
      <c r="C152" s="80" t="s">
        <v>176</v>
      </c>
      <c r="D152" s="81" t="s">
        <v>397</v>
      </c>
      <c r="E152" s="82">
        <f>IFERROR(VLOOKUP($C152,'2025'!$C$273:$U$528,19,FALSE),0)</f>
        <v>484504.9</v>
      </c>
      <c r="F152" s="83">
        <f>IFERROR(VLOOKUP($C152,'2025'!$C$8:$U$263,19,FALSE),0)</f>
        <v>0</v>
      </c>
      <c r="G152" s="84">
        <f t="shared" si="22"/>
        <v>0</v>
      </c>
      <c r="H152" s="85">
        <f t="shared" si="23"/>
        <v>0</v>
      </c>
      <c r="I152" s="86">
        <f t="shared" si="24"/>
        <v>-484504.9</v>
      </c>
      <c r="J152" s="87">
        <f t="shared" si="25"/>
        <v>-1</v>
      </c>
      <c r="K152" s="82">
        <f>VLOOKUP($C152,'2025'!$C$273:$U$528,VLOOKUP($L$4,Master!$D$9:$G$20,4,FALSE),FALSE)</f>
        <v>364824.74</v>
      </c>
      <c r="L152" s="83">
        <f>VLOOKUP($C152,'2025'!$C$8:$U$263,VLOOKUP($L$4,Master!$D$9:$G$20,4,FALSE),FALSE)</f>
        <v>0</v>
      </c>
      <c r="M152" s="154">
        <f t="shared" si="26"/>
        <v>0</v>
      </c>
      <c r="N152" s="154">
        <f t="shared" si="27"/>
        <v>0</v>
      </c>
      <c r="O152" s="83">
        <f t="shared" si="28"/>
        <v>-364824.74</v>
      </c>
      <c r="P152" s="87">
        <f t="shared" si="29"/>
        <v>-1</v>
      </c>
      <c r="Q152" s="78"/>
    </row>
    <row r="153" spans="2:17" s="79" customFormat="1" ht="12.75" x14ac:dyDescent="0.2">
      <c r="B153" s="72"/>
      <c r="C153" s="80" t="s">
        <v>177</v>
      </c>
      <c r="D153" s="81" t="s">
        <v>398</v>
      </c>
      <c r="E153" s="82">
        <f>IFERROR(VLOOKUP($C153,'2025'!$C$273:$U$528,19,FALSE),0)</f>
        <v>58695.75</v>
      </c>
      <c r="F153" s="83">
        <f>IFERROR(VLOOKUP($C153,'2025'!$C$8:$U$263,19,FALSE),0)</f>
        <v>36876.01</v>
      </c>
      <c r="G153" s="84">
        <f t="shared" si="22"/>
        <v>0.62825690105331311</v>
      </c>
      <c r="H153" s="85">
        <f t="shared" si="23"/>
        <v>4.6295239410450196E-6</v>
      </c>
      <c r="I153" s="86">
        <f t="shared" si="24"/>
        <v>-21819.739999999998</v>
      </c>
      <c r="J153" s="87">
        <f t="shared" si="25"/>
        <v>-0.37174309894668689</v>
      </c>
      <c r="K153" s="82">
        <f>VLOOKUP($C153,'2025'!$C$273:$U$528,VLOOKUP($L$4,Master!$D$9:$G$20,4,FALSE),FALSE)</f>
        <v>25533.910000000003</v>
      </c>
      <c r="L153" s="83">
        <f>VLOOKUP($C153,'2025'!$C$8:$U$263,VLOOKUP($L$4,Master!$D$9:$G$20,4,FALSE),FALSE)</f>
        <v>13474.429999999998</v>
      </c>
      <c r="M153" s="154">
        <f t="shared" si="26"/>
        <v>0.52770727240755511</v>
      </c>
      <c r="N153" s="154">
        <f t="shared" si="27"/>
        <v>1.6916200065282345E-6</v>
      </c>
      <c r="O153" s="83">
        <f t="shared" si="28"/>
        <v>-12059.480000000005</v>
      </c>
      <c r="P153" s="87">
        <f t="shared" si="29"/>
        <v>-0.47229272759244484</v>
      </c>
      <c r="Q153" s="78"/>
    </row>
    <row r="154" spans="2:17" s="79" customFormat="1" ht="12.75" x14ac:dyDescent="0.2">
      <c r="B154" s="72"/>
      <c r="C154" s="80" t="s">
        <v>178</v>
      </c>
      <c r="D154" s="81" t="s">
        <v>399</v>
      </c>
      <c r="E154" s="82">
        <f>IFERROR(VLOOKUP($C154,'2025'!$C$273:$U$528,19,FALSE),0)</f>
        <v>119446.04000000001</v>
      </c>
      <c r="F154" s="83">
        <f>IFERROR(VLOOKUP($C154,'2025'!$C$8:$U$263,19,FALSE),0)</f>
        <v>1869.72</v>
      </c>
      <c r="G154" s="84">
        <f t="shared" si="22"/>
        <v>1.5653260669001669E-2</v>
      </c>
      <c r="H154" s="85">
        <f t="shared" si="23"/>
        <v>2.3473020815024983E-7</v>
      </c>
      <c r="I154" s="86">
        <f t="shared" si="24"/>
        <v>-117576.32000000001</v>
      </c>
      <c r="J154" s="87">
        <f t="shared" si="25"/>
        <v>-0.98434673933099837</v>
      </c>
      <c r="K154" s="82">
        <f>VLOOKUP($C154,'2025'!$C$273:$U$528,VLOOKUP($L$4,Master!$D$9:$G$20,4,FALSE),FALSE)</f>
        <v>86181.96</v>
      </c>
      <c r="L154" s="83">
        <f>VLOOKUP($C154,'2025'!$C$8:$U$263,VLOOKUP($L$4,Master!$D$9:$G$20,4,FALSE),FALSE)</f>
        <v>1131</v>
      </c>
      <c r="M154" s="154">
        <f t="shared" si="26"/>
        <v>1.3123396126057008E-2</v>
      </c>
      <c r="N154" s="154">
        <f t="shared" si="27"/>
        <v>1.4198910286991238E-7</v>
      </c>
      <c r="O154" s="83">
        <f t="shared" si="28"/>
        <v>-85050.96</v>
      </c>
      <c r="P154" s="87">
        <f t="shared" si="29"/>
        <v>-0.98687660387394305</v>
      </c>
      <c r="Q154" s="78"/>
    </row>
    <row r="155" spans="2:17" s="79" customFormat="1" ht="12.75" x14ac:dyDescent="0.2">
      <c r="B155" s="72"/>
      <c r="C155" s="80" t="s">
        <v>501</v>
      </c>
      <c r="D155" s="81" t="s">
        <v>502</v>
      </c>
      <c r="E155" s="82">
        <f>IFERROR(VLOOKUP($C155,'2025'!$C$273:$U$528,19,FALSE),0)</f>
        <v>196454.55</v>
      </c>
      <c r="F155" s="83">
        <f>IFERROR(VLOOKUP($C155,'2025'!$C$8:$U$263,19,FALSE),0)</f>
        <v>161307.59999999998</v>
      </c>
      <c r="G155" s="84">
        <f t="shared" si="22"/>
        <v>0.8210937338941755</v>
      </c>
      <c r="H155" s="85">
        <f t="shared" si="23"/>
        <v>2.0251035729530215E-5</v>
      </c>
      <c r="I155" s="86">
        <f t="shared" si="24"/>
        <v>-35146.950000000012</v>
      </c>
      <c r="J155" s="87">
        <f t="shared" si="25"/>
        <v>-0.17890626610582455</v>
      </c>
      <c r="K155" s="82">
        <f>VLOOKUP($C155,'2025'!$C$273:$U$528,VLOOKUP($L$4,Master!$D$9:$G$20,4,FALSE),FALSE)</f>
        <v>77142.149999999994</v>
      </c>
      <c r="L155" s="83">
        <f>VLOOKUP($C155,'2025'!$C$8:$U$263,VLOOKUP($L$4,Master!$D$9:$G$20,4,FALSE),FALSE)</f>
        <v>66491.05</v>
      </c>
      <c r="M155" s="154">
        <f t="shared" si="26"/>
        <v>0.86192891953361439</v>
      </c>
      <c r="N155" s="154">
        <f t="shared" si="27"/>
        <v>8.3474841188138711E-6</v>
      </c>
      <c r="O155" s="83">
        <f t="shared" si="28"/>
        <v>-10651.099999999991</v>
      </c>
      <c r="P155" s="87">
        <f t="shared" si="29"/>
        <v>-0.13807108046638567</v>
      </c>
      <c r="Q155" s="78"/>
    </row>
    <row r="156" spans="2:17" s="79" customFormat="1" ht="12.75" x14ac:dyDescent="0.2">
      <c r="B156" s="72"/>
      <c r="C156" s="80" t="s">
        <v>536</v>
      </c>
      <c r="D156" s="81" t="s">
        <v>537</v>
      </c>
      <c r="E156" s="82">
        <f>IFERROR(VLOOKUP($C156,'2025'!$C$273:$U$528,19,FALSE),0)</f>
        <v>86369.760000000009</v>
      </c>
      <c r="F156" s="83">
        <f>IFERROR(VLOOKUP($C156,'2025'!$C$8:$U$263,19,FALSE),0)</f>
        <v>54244.299999999996</v>
      </c>
      <c r="G156" s="84">
        <f t="shared" si="22"/>
        <v>0.62804736287330187</v>
      </c>
      <c r="H156" s="85">
        <f t="shared" si="23"/>
        <v>6.8099907098199712E-6</v>
      </c>
      <c r="I156" s="86">
        <f t="shared" si="24"/>
        <v>-32125.460000000014</v>
      </c>
      <c r="J156" s="87">
        <f t="shared" si="25"/>
        <v>-0.37195263712669818</v>
      </c>
      <c r="K156" s="82">
        <f>VLOOKUP($C156,'2025'!$C$273:$U$528,VLOOKUP($L$4,Master!$D$9:$G$20,4,FALSE),FALSE)</f>
        <v>33184.78</v>
      </c>
      <c r="L156" s="83">
        <f>VLOOKUP($C156,'2025'!$C$8:$U$263,VLOOKUP($L$4,Master!$D$9:$G$20,4,FALSE),FALSE)</f>
        <v>29710.959999999999</v>
      </c>
      <c r="M156" s="154">
        <f t="shared" si="26"/>
        <v>0.89531887811219479</v>
      </c>
      <c r="N156" s="154">
        <f t="shared" si="27"/>
        <v>3.7300022597735203E-6</v>
      </c>
      <c r="O156" s="83">
        <f t="shared" si="28"/>
        <v>-3473.8199999999997</v>
      </c>
      <c r="P156" s="87">
        <f t="shared" si="29"/>
        <v>-0.10468112188780519</v>
      </c>
      <c r="Q156" s="78"/>
    </row>
    <row r="157" spans="2:17" s="79" customFormat="1" ht="12.75" x14ac:dyDescent="0.2">
      <c r="B157" s="72"/>
      <c r="C157" s="80" t="s">
        <v>538</v>
      </c>
      <c r="D157" s="81" t="s">
        <v>539</v>
      </c>
      <c r="E157" s="82">
        <f>IFERROR(VLOOKUP($C157,'2025'!$C$273:$U$528,19,FALSE),0)</f>
        <v>120511.45000000001</v>
      </c>
      <c r="F157" s="83">
        <f>IFERROR(VLOOKUP($C157,'2025'!$C$8:$U$263,19,FALSE),0)</f>
        <v>58480.61</v>
      </c>
      <c r="G157" s="84">
        <f t="shared" si="22"/>
        <v>0.48527015482761177</v>
      </c>
      <c r="H157" s="85">
        <f t="shared" si="23"/>
        <v>7.3418296632937454E-6</v>
      </c>
      <c r="I157" s="86">
        <f t="shared" si="24"/>
        <v>-62030.840000000011</v>
      </c>
      <c r="J157" s="87">
        <f t="shared" si="25"/>
        <v>-0.51472984517238818</v>
      </c>
      <c r="K157" s="82">
        <f>VLOOKUP($C157,'2025'!$C$273:$U$528,VLOOKUP($L$4,Master!$D$9:$G$20,4,FALSE),FALSE)</f>
        <v>51645.820000000007</v>
      </c>
      <c r="L157" s="83">
        <f>VLOOKUP($C157,'2025'!$C$8:$U$263,VLOOKUP($L$4,Master!$D$9:$G$20,4,FALSE),FALSE)</f>
        <v>25013.25</v>
      </c>
      <c r="M157" s="154">
        <f t="shared" si="26"/>
        <v>0.4843228358074283</v>
      </c>
      <c r="N157" s="154">
        <f t="shared" si="27"/>
        <v>3.1402377783915436E-6</v>
      </c>
      <c r="O157" s="83">
        <f t="shared" si="28"/>
        <v>-26632.570000000007</v>
      </c>
      <c r="P157" s="87">
        <f t="shared" si="29"/>
        <v>-0.5156771641925717</v>
      </c>
      <c r="Q157" s="78"/>
    </row>
    <row r="158" spans="2:17" s="79" customFormat="1" ht="12.75" x14ac:dyDescent="0.2">
      <c r="B158" s="72"/>
      <c r="C158" s="80" t="s">
        <v>540</v>
      </c>
      <c r="D158" s="81" t="s">
        <v>541</v>
      </c>
      <c r="E158" s="82">
        <f>IFERROR(VLOOKUP($C158,'2025'!$C$273:$U$528,19,FALSE),0)</f>
        <v>121700.93999999997</v>
      </c>
      <c r="F158" s="83">
        <f>IFERROR(VLOOKUP($C158,'2025'!$C$8:$U$263,19,FALSE),0)</f>
        <v>57343.220000000008</v>
      </c>
      <c r="G158" s="84">
        <f t="shared" si="22"/>
        <v>0.47118140582973328</v>
      </c>
      <c r="H158" s="85">
        <f t="shared" si="23"/>
        <v>7.1990383408240654E-6</v>
      </c>
      <c r="I158" s="86">
        <f t="shared" si="24"/>
        <v>-64357.719999999965</v>
      </c>
      <c r="J158" s="87">
        <f t="shared" si="25"/>
        <v>-0.52881859417026666</v>
      </c>
      <c r="K158" s="82">
        <f>VLOOKUP($C158,'2025'!$C$273:$U$528,VLOOKUP($L$4,Master!$D$9:$G$20,4,FALSE),FALSE)</f>
        <v>60295.929999999993</v>
      </c>
      <c r="L158" s="83">
        <f>VLOOKUP($C158,'2025'!$C$8:$U$263,VLOOKUP($L$4,Master!$D$9:$G$20,4,FALSE),FALSE)</f>
        <v>20774.020000000004</v>
      </c>
      <c r="M158" s="154">
        <f t="shared" si="26"/>
        <v>0.34453436575238172</v>
      </c>
      <c r="N158" s="154">
        <f t="shared" si="27"/>
        <v>2.6080322394355592E-6</v>
      </c>
      <c r="O158" s="83">
        <f t="shared" si="28"/>
        <v>-39521.909999999989</v>
      </c>
      <c r="P158" s="87">
        <f t="shared" si="29"/>
        <v>-0.65546563424761828</v>
      </c>
      <c r="Q158" s="78"/>
    </row>
    <row r="159" spans="2:17" s="79" customFormat="1" ht="12.75" x14ac:dyDescent="0.2">
      <c r="B159" s="72"/>
      <c r="C159" s="80" t="s">
        <v>518</v>
      </c>
      <c r="D159" s="81" t="s">
        <v>519</v>
      </c>
      <c r="E159" s="82">
        <f>IFERROR(VLOOKUP($C159,'2025'!$C$273:$U$528,19,FALSE),0)</f>
        <v>87210.260000000009</v>
      </c>
      <c r="F159" s="83">
        <f>IFERROR(VLOOKUP($C159,'2025'!$C$8:$U$263,19,FALSE),0)</f>
        <v>54679.700000000004</v>
      </c>
      <c r="G159" s="84">
        <f t="shared" si="22"/>
        <v>0.62698700818000086</v>
      </c>
      <c r="H159" s="85">
        <f t="shared" si="23"/>
        <v>6.8646521204208209E-6</v>
      </c>
      <c r="I159" s="86">
        <f t="shared" si="24"/>
        <v>-32530.560000000005</v>
      </c>
      <c r="J159" s="87">
        <f t="shared" si="25"/>
        <v>-0.3730129918199992</v>
      </c>
      <c r="K159" s="82">
        <f>VLOOKUP($C159,'2025'!$C$273:$U$528,VLOOKUP($L$4,Master!$D$9:$G$20,4,FALSE),FALSE)</f>
        <v>36879.76999999999</v>
      </c>
      <c r="L159" s="83">
        <f>VLOOKUP($C159,'2025'!$C$8:$U$263,VLOOKUP($L$4,Master!$D$9:$G$20,4,FALSE),FALSE)</f>
        <v>20925.96</v>
      </c>
      <c r="M159" s="154">
        <f t="shared" si="26"/>
        <v>0.56741026313341991</v>
      </c>
      <c r="N159" s="154">
        <f t="shared" si="27"/>
        <v>2.6271072388078437E-6</v>
      </c>
      <c r="O159" s="83">
        <f t="shared" si="28"/>
        <v>-15953.80999999999</v>
      </c>
      <c r="P159" s="87">
        <f t="shared" si="29"/>
        <v>-0.43258973686658009</v>
      </c>
      <c r="Q159" s="78"/>
    </row>
    <row r="160" spans="2:17" s="79" customFormat="1" ht="25.5" x14ac:dyDescent="0.2">
      <c r="B160" s="72"/>
      <c r="C160" s="80" t="s">
        <v>522</v>
      </c>
      <c r="D160" s="81" t="s">
        <v>523</v>
      </c>
      <c r="E160" s="82">
        <f>IFERROR(VLOOKUP($C160,'2025'!$C$273:$U$528,19,FALSE),0)</f>
        <v>115892.07999999999</v>
      </c>
      <c r="F160" s="83">
        <f>IFERROR(VLOOKUP($C160,'2025'!$C$8:$U$263,19,FALSE),0)</f>
        <v>80276.159999999989</v>
      </c>
      <c r="G160" s="84">
        <f t="shared" si="22"/>
        <v>0.69268029359728467</v>
      </c>
      <c r="H160" s="85">
        <f t="shared" si="23"/>
        <v>1.0078107816305519E-5</v>
      </c>
      <c r="I160" s="86">
        <f t="shared" si="24"/>
        <v>-35615.919999999998</v>
      </c>
      <c r="J160" s="87">
        <f t="shared" si="25"/>
        <v>-0.30731970640271539</v>
      </c>
      <c r="K160" s="82">
        <f>VLOOKUP($C160,'2025'!$C$273:$U$528,VLOOKUP($L$4,Master!$D$9:$G$20,4,FALSE),FALSE)</f>
        <v>42233.649999999994</v>
      </c>
      <c r="L160" s="83">
        <f>VLOOKUP($C160,'2025'!$C$8:$U$263,VLOOKUP($L$4,Master!$D$9:$G$20,4,FALSE),FALSE)</f>
        <v>37795.799999999988</v>
      </c>
      <c r="M160" s="154">
        <f t="shared" si="26"/>
        <v>0.89492146665040773</v>
      </c>
      <c r="N160" s="154">
        <f t="shared" si="27"/>
        <v>4.7449971125116113E-6</v>
      </c>
      <c r="O160" s="83">
        <f t="shared" si="28"/>
        <v>-4437.8500000000058</v>
      </c>
      <c r="P160" s="87">
        <f t="shared" si="29"/>
        <v>-0.10507853334959225</v>
      </c>
      <c r="Q160" s="78"/>
    </row>
    <row r="161" spans="2:17" s="79" customFormat="1" ht="12.75" x14ac:dyDescent="0.2">
      <c r="B161" s="72"/>
      <c r="C161" s="80" t="s">
        <v>542</v>
      </c>
      <c r="D161" s="81" t="s">
        <v>543</v>
      </c>
      <c r="E161" s="82">
        <f>IFERROR(VLOOKUP($C161,'2025'!$C$273:$U$528,19,FALSE),0)</f>
        <v>191011.20000000001</v>
      </c>
      <c r="F161" s="83">
        <f>IFERROR(VLOOKUP($C161,'2025'!$C$8:$U$263,19,FALSE),0)</f>
        <v>145865.13</v>
      </c>
      <c r="G161" s="84">
        <f t="shared" si="22"/>
        <v>0.76364700080414127</v>
      </c>
      <c r="H161" s="85">
        <f t="shared" si="23"/>
        <v>1.8312342129710999E-5</v>
      </c>
      <c r="I161" s="86">
        <f t="shared" si="24"/>
        <v>-45146.070000000007</v>
      </c>
      <c r="J161" s="87">
        <f t="shared" si="25"/>
        <v>-0.2363529991958587</v>
      </c>
      <c r="K161" s="82">
        <f>VLOOKUP($C161,'2025'!$C$273:$U$528,VLOOKUP($L$4,Master!$D$9:$G$20,4,FALSE),FALSE)</f>
        <v>75982.590000000011</v>
      </c>
      <c r="L161" s="83">
        <f>VLOOKUP($C161,'2025'!$C$8:$U$263,VLOOKUP($L$4,Master!$D$9:$G$20,4,FALSE),FALSE)</f>
        <v>50534.999999999993</v>
      </c>
      <c r="M161" s="154">
        <f t="shared" si="26"/>
        <v>0.66508656785718923</v>
      </c>
      <c r="N161" s="154">
        <f t="shared" si="27"/>
        <v>6.3443141587365344E-6</v>
      </c>
      <c r="O161" s="83">
        <f t="shared" si="28"/>
        <v>-25447.590000000018</v>
      </c>
      <c r="P161" s="87">
        <f t="shared" si="29"/>
        <v>-0.33491343214281083</v>
      </c>
      <c r="Q161" s="78"/>
    </row>
    <row r="162" spans="2:17" s="79" customFormat="1" ht="12.75" x14ac:dyDescent="0.2">
      <c r="B162" s="72"/>
      <c r="C162" s="80" t="s">
        <v>544</v>
      </c>
      <c r="D162" s="81" t="s">
        <v>545</v>
      </c>
      <c r="E162" s="82">
        <f>IFERROR(VLOOKUP($C162,'2025'!$C$273:$U$528,19,FALSE),0)</f>
        <v>179169.02000000002</v>
      </c>
      <c r="F162" s="83">
        <f>IFERROR(VLOOKUP($C162,'2025'!$C$8:$U$263,19,FALSE),0)</f>
        <v>739769.03</v>
      </c>
      <c r="G162" s="84">
        <f t="shared" si="22"/>
        <v>4.1288891907763965</v>
      </c>
      <c r="H162" s="85">
        <f t="shared" si="23"/>
        <v>9.2872803625681071E-5</v>
      </c>
      <c r="I162" s="86">
        <f t="shared" si="24"/>
        <v>560600.01</v>
      </c>
      <c r="J162" s="87">
        <f t="shared" si="25"/>
        <v>3.128889190776396</v>
      </c>
      <c r="K162" s="82">
        <f>VLOOKUP($C162,'2025'!$C$273:$U$528,VLOOKUP($L$4,Master!$D$9:$G$20,4,FALSE),FALSE)</f>
        <v>52900.470000000008</v>
      </c>
      <c r="L162" s="83">
        <f>VLOOKUP($C162,'2025'!$C$8:$U$263,VLOOKUP($L$4,Master!$D$9:$G$20,4,FALSE),FALSE)</f>
        <v>655723.28</v>
      </c>
      <c r="M162" s="154">
        <f t="shared" si="26"/>
        <v>12.395415012380797</v>
      </c>
      <c r="N162" s="154">
        <f t="shared" si="27"/>
        <v>8.2321450272428257E-5</v>
      </c>
      <c r="O162" s="83">
        <f t="shared" si="28"/>
        <v>602822.81000000006</v>
      </c>
      <c r="P162" s="87">
        <f t="shared" si="29"/>
        <v>11.395415012380797</v>
      </c>
      <c r="Q162" s="78"/>
    </row>
    <row r="163" spans="2:17" s="79" customFormat="1" ht="12.75" x14ac:dyDescent="0.2">
      <c r="B163" s="72"/>
      <c r="C163" s="80" t="s">
        <v>179</v>
      </c>
      <c r="D163" s="81" t="s">
        <v>400</v>
      </c>
      <c r="E163" s="82">
        <f>IFERROR(VLOOKUP($C163,'2025'!$C$273:$U$528,19,FALSE),0)</f>
        <v>5572781.9199999999</v>
      </c>
      <c r="F163" s="83">
        <f>IFERROR(VLOOKUP($C163,'2025'!$C$8:$U$263,19,FALSE),0)</f>
        <v>223018.46</v>
      </c>
      <c r="G163" s="84">
        <f t="shared" si="22"/>
        <v>4.001923333831086E-2</v>
      </c>
      <c r="H163" s="85">
        <f t="shared" si="23"/>
        <v>2.7998400582519394E-5</v>
      </c>
      <c r="I163" s="86">
        <f t="shared" si="24"/>
        <v>-5349763.46</v>
      </c>
      <c r="J163" s="87">
        <f t="shared" si="25"/>
        <v>-0.95998076666168919</v>
      </c>
      <c r="K163" s="82">
        <f>VLOOKUP($C163,'2025'!$C$273:$U$528,VLOOKUP($L$4,Master!$D$9:$G$20,4,FALSE),FALSE)</f>
        <v>1530799.23</v>
      </c>
      <c r="L163" s="83">
        <f>VLOOKUP($C163,'2025'!$C$8:$U$263,VLOOKUP($L$4,Master!$D$9:$G$20,4,FALSE),FALSE)</f>
        <v>76888.03</v>
      </c>
      <c r="M163" s="154">
        <f t="shared" si="26"/>
        <v>5.0227376976143372E-2</v>
      </c>
      <c r="N163" s="154">
        <f t="shared" si="27"/>
        <v>9.6527519019760454E-6</v>
      </c>
      <c r="O163" s="83">
        <f t="shared" si="28"/>
        <v>-1453911.2</v>
      </c>
      <c r="P163" s="87">
        <f t="shared" si="29"/>
        <v>-0.94977262302385657</v>
      </c>
      <c r="Q163" s="78"/>
    </row>
    <row r="164" spans="2:17" s="79" customFormat="1" ht="12.75" x14ac:dyDescent="0.2">
      <c r="B164" s="72"/>
      <c r="C164" s="80" t="s">
        <v>180</v>
      </c>
      <c r="D164" s="81" t="s">
        <v>401</v>
      </c>
      <c r="E164" s="82">
        <f>IFERROR(VLOOKUP($C164,'2025'!$C$273:$U$528,19,FALSE),0)</f>
        <v>1019529.0500000002</v>
      </c>
      <c r="F164" s="83">
        <f>IFERROR(VLOOKUP($C164,'2025'!$C$8:$U$263,19,FALSE),0)</f>
        <v>910102.9800000001</v>
      </c>
      <c r="G164" s="84">
        <f t="shared" si="22"/>
        <v>0.89266998326335079</v>
      </c>
      <c r="H164" s="85">
        <f t="shared" si="23"/>
        <v>1.1425703417279736E-4</v>
      </c>
      <c r="I164" s="86">
        <f t="shared" si="24"/>
        <v>-109426.07000000007</v>
      </c>
      <c r="J164" s="87">
        <f t="shared" si="25"/>
        <v>-0.10733001673664919</v>
      </c>
      <c r="K164" s="82">
        <f>VLOOKUP($C164,'2025'!$C$273:$U$528,VLOOKUP($L$4,Master!$D$9:$G$20,4,FALSE),FALSE)</f>
        <v>329195.80000000005</v>
      </c>
      <c r="L164" s="83">
        <f>VLOOKUP($C164,'2025'!$C$8:$U$263,VLOOKUP($L$4,Master!$D$9:$G$20,4,FALSE),FALSE)</f>
        <v>262569.62</v>
      </c>
      <c r="M164" s="154">
        <f t="shared" si="26"/>
        <v>0.7976092647597568</v>
      </c>
      <c r="N164" s="154">
        <f t="shared" si="27"/>
        <v>3.2963770808747833E-5</v>
      </c>
      <c r="O164" s="83">
        <f t="shared" si="28"/>
        <v>-66626.180000000051</v>
      </c>
      <c r="P164" s="87">
        <f t="shared" si="29"/>
        <v>-0.20239073524024317</v>
      </c>
      <c r="Q164" s="78"/>
    </row>
    <row r="165" spans="2:17" s="79" customFormat="1" ht="12.75" x14ac:dyDescent="0.2">
      <c r="B165" s="72"/>
      <c r="C165" s="80" t="s">
        <v>181</v>
      </c>
      <c r="D165" s="81" t="s">
        <v>402</v>
      </c>
      <c r="E165" s="82">
        <f>IFERROR(VLOOKUP($C165,'2025'!$C$273:$U$528,19,FALSE),0)</f>
        <v>1426800.59</v>
      </c>
      <c r="F165" s="83">
        <f>IFERROR(VLOOKUP($C165,'2025'!$C$8:$U$263,19,FALSE),0)</f>
        <v>61869.240000000005</v>
      </c>
      <c r="G165" s="84">
        <f t="shared" si="22"/>
        <v>4.3362219243265103E-2</v>
      </c>
      <c r="H165" s="85">
        <f t="shared" si="23"/>
        <v>7.7672483491099016E-6</v>
      </c>
      <c r="I165" s="86">
        <f t="shared" si="24"/>
        <v>-1364931.35</v>
      </c>
      <c r="J165" s="87">
        <f t="shared" si="25"/>
        <v>-0.95663778075673489</v>
      </c>
      <c r="K165" s="82">
        <f>VLOOKUP($C165,'2025'!$C$273:$U$528,VLOOKUP($L$4,Master!$D$9:$G$20,4,FALSE),FALSE)</f>
        <v>398945.86999999994</v>
      </c>
      <c r="L165" s="83">
        <f>VLOOKUP($C165,'2025'!$C$8:$U$263,VLOOKUP($L$4,Master!$D$9:$G$20,4,FALSE),FALSE)</f>
        <v>36509.919999999998</v>
      </c>
      <c r="M165" s="154">
        <f t="shared" si="26"/>
        <v>9.1515974335064559E-2</v>
      </c>
      <c r="N165" s="154">
        <f t="shared" si="27"/>
        <v>4.5835639139277369E-6</v>
      </c>
      <c r="O165" s="83">
        <f t="shared" si="28"/>
        <v>-362435.94999999995</v>
      </c>
      <c r="P165" s="87">
        <f t="shared" si="29"/>
        <v>-0.90848402566493547</v>
      </c>
      <c r="Q165" s="78"/>
    </row>
    <row r="166" spans="2:17" s="79" customFormat="1" ht="12.75" x14ac:dyDescent="0.2">
      <c r="B166" s="72"/>
      <c r="C166" s="80" t="s">
        <v>182</v>
      </c>
      <c r="D166" s="81" t="s">
        <v>403</v>
      </c>
      <c r="E166" s="82">
        <f>IFERROR(VLOOKUP($C166,'2025'!$C$273:$U$528,19,FALSE),0)</f>
        <v>3391327.5700000008</v>
      </c>
      <c r="F166" s="83">
        <f>IFERROR(VLOOKUP($C166,'2025'!$C$8:$U$263,19,FALSE),0)</f>
        <v>429149.47</v>
      </c>
      <c r="G166" s="84">
        <f t="shared" si="22"/>
        <v>0.12654320797445109</v>
      </c>
      <c r="H166" s="85">
        <f t="shared" si="23"/>
        <v>5.3876700479574156E-5</v>
      </c>
      <c r="I166" s="86">
        <f t="shared" si="24"/>
        <v>-2962178.1000000006</v>
      </c>
      <c r="J166" s="87">
        <f t="shared" si="25"/>
        <v>-0.87345679202554882</v>
      </c>
      <c r="K166" s="82">
        <f>VLOOKUP($C166,'2025'!$C$273:$U$528,VLOOKUP($L$4,Master!$D$9:$G$20,4,FALSE),FALSE)</f>
        <v>784677.68</v>
      </c>
      <c r="L166" s="83">
        <f>VLOOKUP($C166,'2025'!$C$8:$U$263,VLOOKUP($L$4,Master!$D$9:$G$20,4,FALSE),FALSE)</f>
        <v>189203.56999999998</v>
      </c>
      <c r="M166" s="154">
        <f t="shared" si="26"/>
        <v>0.24112266070827956</v>
      </c>
      <c r="N166" s="154">
        <f t="shared" si="27"/>
        <v>2.3753178748085467E-5</v>
      </c>
      <c r="O166" s="83">
        <f t="shared" si="28"/>
        <v>-595474.1100000001</v>
      </c>
      <c r="P166" s="87">
        <f t="shared" si="29"/>
        <v>-0.75887733929172052</v>
      </c>
      <c r="Q166" s="78"/>
    </row>
    <row r="167" spans="2:17" s="79" customFormat="1" ht="25.5" x14ac:dyDescent="0.2">
      <c r="B167" s="72"/>
      <c r="C167" s="80" t="s">
        <v>183</v>
      </c>
      <c r="D167" s="81" t="s">
        <v>405</v>
      </c>
      <c r="E167" s="82">
        <f>IFERROR(VLOOKUP($C167,'2025'!$C$273:$U$528,19,FALSE),0)</f>
        <v>19087.650000000001</v>
      </c>
      <c r="F167" s="83">
        <f>IFERROR(VLOOKUP($C167,'2025'!$C$8:$U$263,19,FALSE),0)</f>
        <v>0</v>
      </c>
      <c r="G167" s="84">
        <f t="shared" si="22"/>
        <v>0</v>
      </c>
      <c r="H167" s="85">
        <f t="shared" si="23"/>
        <v>0</v>
      </c>
      <c r="I167" s="86">
        <f t="shared" si="24"/>
        <v>-19087.650000000001</v>
      </c>
      <c r="J167" s="87">
        <f t="shared" si="25"/>
        <v>-1</v>
      </c>
      <c r="K167" s="82">
        <f>VLOOKUP($C167,'2025'!$C$273:$U$528,VLOOKUP($L$4,Master!$D$9:$G$20,4,FALSE),FALSE)</f>
        <v>19087.650000000001</v>
      </c>
      <c r="L167" s="83">
        <f>VLOOKUP($C167,'2025'!$C$8:$U$263,VLOOKUP($L$4,Master!$D$9:$G$20,4,FALSE),FALSE)</f>
        <v>0</v>
      </c>
      <c r="M167" s="154">
        <f t="shared" si="26"/>
        <v>0</v>
      </c>
      <c r="N167" s="154">
        <f t="shared" si="27"/>
        <v>0</v>
      </c>
      <c r="O167" s="83">
        <f t="shared" si="28"/>
        <v>-19087.650000000001</v>
      </c>
      <c r="P167" s="87">
        <f t="shared" si="29"/>
        <v>-1</v>
      </c>
      <c r="Q167" s="78"/>
    </row>
    <row r="168" spans="2:17" s="79" customFormat="1" ht="12.75" x14ac:dyDescent="0.2">
      <c r="B168" s="72"/>
      <c r="C168" s="80" t="s">
        <v>184</v>
      </c>
      <c r="D168" s="81" t="s">
        <v>406</v>
      </c>
      <c r="E168" s="82">
        <f>IFERROR(VLOOKUP($C168,'2025'!$C$273:$U$528,19,FALSE),0)</f>
        <v>274223.22000000003</v>
      </c>
      <c r="F168" s="83">
        <f>IFERROR(VLOOKUP($C168,'2025'!$C$8:$U$263,19,FALSE),0)</f>
        <v>42607.1</v>
      </c>
      <c r="G168" s="84">
        <f t="shared" si="22"/>
        <v>0.15537378636280325</v>
      </c>
      <c r="H168" s="85">
        <f t="shared" si="23"/>
        <v>5.3490220202375273E-6</v>
      </c>
      <c r="I168" s="86">
        <f t="shared" si="24"/>
        <v>-231616.12000000002</v>
      </c>
      <c r="J168" s="87">
        <f t="shared" si="25"/>
        <v>-0.8446262136371967</v>
      </c>
      <c r="K168" s="82">
        <f>VLOOKUP($C168,'2025'!$C$273:$U$528,VLOOKUP($L$4,Master!$D$9:$G$20,4,FALSE),FALSE)</f>
        <v>79805.179999999993</v>
      </c>
      <c r="L168" s="83">
        <f>VLOOKUP($C168,'2025'!$C$8:$U$263,VLOOKUP($L$4,Master!$D$9:$G$20,4,FALSE),FALSE)</f>
        <v>15551.31</v>
      </c>
      <c r="M168" s="154">
        <f t="shared" si="26"/>
        <v>0.19486592223712798</v>
      </c>
      <c r="N168" s="154">
        <f t="shared" si="27"/>
        <v>1.9523576970396965E-6</v>
      </c>
      <c r="O168" s="83">
        <f t="shared" si="28"/>
        <v>-64253.869999999995</v>
      </c>
      <c r="P168" s="87">
        <f t="shared" si="29"/>
        <v>-0.80513407776287205</v>
      </c>
      <c r="Q168" s="78"/>
    </row>
    <row r="169" spans="2:17" s="79" customFormat="1" ht="12.75" x14ac:dyDescent="0.2">
      <c r="B169" s="72"/>
      <c r="C169" s="80" t="s">
        <v>185</v>
      </c>
      <c r="D169" s="81" t="s">
        <v>407</v>
      </c>
      <c r="E169" s="82">
        <f>IFERROR(VLOOKUP($C169,'2025'!$C$273:$U$528,19,FALSE),0)</f>
        <v>71533.8</v>
      </c>
      <c r="F169" s="83">
        <f>IFERROR(VLOOKUP($C169,'2025'!$C$8:$U$263,19,FALSE),0)</f>
        <v>29333.520000000004</v>
      </c>
      <c r="G169" s="84">
        <f t="shared" si="22"/>
        <v>0.41006517198862641</v>
      </c>
      <c r="H169" s="85">
        <f t="shared" si="23"/>
        <v>3.6826173199086054E-6</v>
      </c>
      <c r="I169" s="86">
        <f t="shared" si="24"/>
        <v>-42200.28</v>
      </c>
      <c r="J169" s="87">
        <f t="shared" si="25"/>
        <v>-0.58993482801137365</v>
      </c>
      <c r="K169" s="82">
        <f>VLOOKUP($C169,'2025'!$C$273:$U$528,VLOOKUP($L$4,Master!$D$9:$G$20,4,FALSE),FALSE)</f>
        <v>34559.020000000004</v>
      </c>
      <c r="L169" s="83">
        <f>VLOOKUP($C169,'2025'!$C$8:$U$263,VLOOKUP($L$4,Master!$D$9:$G$20,4,FALSE),FALSE)</f>
        <v>9761.65</v>
      </c>
      <c r="M169" s="154">
        <f t="shared" si="26"/>
        <v>0.2824631601243322</v>
      </c>
      <c r="N169" s="154">
        <f t="shared" si="27"/>
        <v>1.2255065658975067E-6</v>
      </c>
      <c r="O169" s="83">
        <f t="shared" si="28"/>
        <v>-24797.370000000003</v>
      </c>
      <c r="P169" s="87">
        <f t="shared" si="29"/>
        <v>-0.71753683987566774</v>
      </c>
      <c r="Q169" s="78"/>
    </row>
    <row r="170" spans="2:17" s="79" customFormat="1" ht="12.75" x14ac:dyDescent="0.2">
      <c r="B170" s="72"/>
      <c r="C170" s="80" t="s">
        <v>186</v>
      </c>
      <c r="D170" s="81" t="s">
        <v>408</v>
      </c>
      <c r="E170" s="82">
        <f>IFERROR(VLOOKUP($C170,'2025'!$C$273:$U$528,19,FALSE),0)</f>
        <v>1594372.8400000003</v>
      </c>
      <c r="F170" s="83">
        <f>IFERROR(VLOOKUP($C170,'2025'!$C$8:$U$263,19,FALSE),0)</f>
        <v>1364939.47</v>
      </c>
      <c r="G170" s="84">
        <f t="shared" si="22"/>
        <v>0.85609804416889068</v>
      </c>
      <c r="H170" s="85">
        <f t="shared" si="23"/>
        <v>1.7135855951992367E-4</v>
      </c>
      <c r="I170" s="86">
        <f t="shared" si="24"/>
        <v>-229433.37000000034</v>
      </c>
      <c r="J170" s="87">
        <f t="shared" si="25"/>
        <v>-0.14390195583110929</v>
      </c>
      <c r="K170" s="82">
        <f>VLOOKUP($C170,'2025'!$C$273:$U$528,VLOOKUP($L$4,Master!$D$9:$G$20,4,FALSE),FALSE)</f>
        <v>557661.12000000011</v>
      </c>
      <c r="L170" s="83">
        <f>VLOOKUP($C170,'2025'!$C$8:$U$263,VLOOKUP($L$4,Master!$D$9:$G$20,4,FALSE),FALSE)</f>
        <v>517700.41</v>
      </c>
      <c r="M170" s="154">
        <f t="shared" si="26"/>
        <v>0.92834230580751242</v>
      </c>
      <c r="N170" s="154">
        <f t="shared" si="27"/>
        <v>6.4993648780977732E-5</v>
      </c>
      <c r="O170" s="83">
        <f t="shared" si="28"/>
        <v>-39960.710000000137</v>
      </c>
      <c r="P170" s="87">
        <f t="shared" si="29"/>
        <v>-7.1657694192487603E-2</v>
      </c>
      <c r="Q170" s="78"/>
    </row>
    <row r="171" spans="2:17" s="79" customFormat="1" ht="12.75" x14ac:dyDescent="0.2">
      <c r="B171" s="72"/>
      <c r="C171" s="80" t="s">
        <v>187</v>
      </c>
      <c r="D171" s="81" t="s">
        <v>409</v>
      </c>
      <c r="E171" s="82">
        <f>IFERROR(VLOOKUP($C171,'2025'!$C$273:$U$528,19,FALSE),0)</f>
        <v>961214.9</v>
      </c>
      <c r="F171" s="83">
        <f>IFERROR(VLOOKUP($C171,'2025'!$C$8:$U$263,19,FALSE),0)</f>
        <v>1149062.19</v>
      </c>
      <c r="G171" s="84">
        <f t="shared" si="22"/>
        <v>1.1954269435482117</v>
      </c>
      <c r="H171" s="85">
        <f t="shared" si="23"/>
        <v>1.4425668390790166E-4</v>
      </c>
      <c r="I171" s="86">
        <f t="shared" si="24"/>
        <v>187847.28999999992</v>
      </c>
      <c r="J171" s="87">
        <f t="shared" si="25"/>
        <v>0.19542694354821166</v>
      </c>
      <c r="K171" s="82">
        <f>VLOOKUP($C171,'2025'!$C$273:$U$528,VLOOKUP($L$4,Master!$D$9:$G$20,4,FALSE),FALSE)</f>
        <v>94491.26</v>
      </c>
      <c r="L171" s="83">
        <f>VLOOKUP($C171,'2025'!$C$8:$U$263,VLOOKUP($L$4,Master!$D$9:$G$20,4,FALSE),FALSE)</f>
        <v>16413.16</v>
      </c>
      <c r="M171" s="154">
        <f t="shared" si="26"/>
        <v>0.17370029778415486</v>
      </c>
      <c r="N171" s="154">
        <f t="shared" si="27"/>
        <v>2.0605569086298238E-6</v>
      </c>
      <c r="O171" s="83">
        <f t="shared" si="28"/>
        <v>-78078.099999999991</v>
      </c>
      <c r="P171" s="87">
        <f t="shared" si="29"/>
        <v>-0.82629970221584514</v>
      </c>
      <c r="Q171" s="78"/>
    </row>
    <row r="172" spans="2:17" s="79" customFormat="1" ht="12.75" x14ac:dyDescent="0.2">
      <c r="B172" s="72"/>
      <c r="C172" s="80" t="s">
        <v>188</v>
      </c>
      <c r="D172" s="81" t="s">
        <v>410</v>
      </c>
      <c r="E172" s="82">
        <f>IFERROR(VLOOKUP($C172,'2025'!$C$273:$U$528,19,FALSE),0)</f>
        <v>143324.14000000001</v>
      </c>
      <c r="F172" s="83">
        <f>IFERROR(VLOOKUP($C172,'2025'!$C$8:$U$263,19,FALSE),0)</f>
        <v>88627.200000000012</v>
      </c>
      <c r="G172" s="84">
        <f t="shared" si="22"/>
        <v>0.61836896422333321</v>
      </c>
      <c r="H172" s="85">
        <f t="shared" si="23"/>
        <v>1.112652220855199E-5</v>
      </c>
      <c r="I172" s="86">
        <f t="shared" si="24"/>
        <v>-54696.94</v>
      </c>
      <c r="J172" s="87">
        <f t="shared" si="25"/>
        <v>-0.38163103577666679</v>
      </c>
      <c r="K172" s="82">
        <f>VLOOKUP($C172,'2025'!$C$273:$U$528,VLOOKUP($L$4,Master!$D$9:$G$20,4,FALSE),FALSE)</f>
        <v>67598.55</v>
      </c>
      <c r="L172" s="83">
        <f>VLOOKUP($C172,'2025'!$C$8:$U$263,VLOOKUP($L$4,Master!$D$9:$G$20,4,FALSE),FALSE)</f>
        <v>37167.670000000006</v>
      </c>
      <c r="M172" s="154">
        <f t="shared" si="26"/>
        <v>0.54982939722819502</v>
      </c>
      <c r="N172" s="154">
        <f t="shared" si="27"/>
        <v>4.6661398046551343E-6</v>
      </c>
      <c r="O172" s="83">
        <f t="shared" si="28"/>
        <v>-30430.879999999997</v>
      </c>
      <c r="P172" s="87">
        <f t="shared" si="29"/>
        <v>-0.45017060277180498</v>
      </c>
      <c r="Q172" s="78"/>
    </row>
    <row r="173" spans="2:17" s="79" customFormat="1" ht="25.5" x14ac:dyDescent="0.2">
      <c r="B173" s="72"/>
      <c r="C173" s="80" t="s">
        <v>189</v>
      </c>
      <c r="D173" s="81" t="s">
        <v>404</v>
      </c>
      <c r="E173" s="82">
        <f>IFERROR(VLOOKUP($C173,'2025'!$C$273:$U$528,19,FALSE),0)</f>
        <v>286815.16000000003</v>
      </c>
      <c r="F173" s="83">
        <f>IFERROR(VLOOKUP($C173,'2025'!$C$8:$U$263,19,FALSE),0)</f>
        <v>243766.98000000004</v>
      </c>
      <c r="G173" s="84">
        <f t="shared" si="22"/>
        <v>0.84990967701986186</v>
      </c>
      <c r="H173" s="85">
        <f t="shared" si="23"/>
        <v>3.0603231476134286E-5</v>
      </c>
      <c r="I173" s="86">
        <f t="shared" si="24"/>
        <v>-43048.179999999993</v>
      </c>
      <c r="J173" s="87">
        <f t="shared" si="25"/>
        <v>-0.15009032298013811</v>
      </c>
      <c r="K173" s="82">
        <f>VLOOKUP($C173,'2025'!$C$273:$U$528,VLOOKUP($L$4,Master!$D$9:$G$20,4,FALSE),FALSE)</f>
        <v>138738.42999999996</v>
      </c>
      <c r="L173" s="83">
        <f>VLOOKUP($C173,'2025'!$C$8:$U$263,VLOOKUP($L$4,Master!$D$9:$G$20,4,FALSE),FALSE)</f>
        <v>111434.70000000001</v>
      </c>
      <c r="M173" s="154">
        <f t="shared" si="26"/>
        <v>0.80319994971832998</v>
      </c>
      <c r="N173" s="154">
        <f t="shared" si="27"/>
        <v>1.3989843573455195E-5</v>
      </c>
      <c r="O173" s="83">
        <f t="shared" si="28"/>
        <v>-27303.729999999952</v>
      </c>
      <c r="P173" s="87">
        <f t="shared" si="29"/>
        <v>-0.19680005028167005</v>
      </c>
      <c r="Q173" s="78"/>
    </row>
    <row r="174" spans="2:17" s="79" customFormat="1" ht="12.75" x14ac:dyDescent="0.2">
      <c r="B174" s="72"/>
      <c r="C174" s="80" t="s">
        <v>190</v>
      </c>
      <c r="D174" s="81" t="s">
        <v>411</v>
      </c>
      <c r="E174" s="82">
        <f>IFERROR(VLOOKUP($C174,'2025'!$C$273:$U$528,19,FALSE),0)</f>
        <v>322890.28999999998</v>
      </c>
      <c r="F174" s="83">
        <f>IFERROR(VLOOKUP($C174,'2025'!$C$8:$U$263,19,FALSE),0)</f>
        <v>171142.44</v>
      </c>
      <c r="G174" s="84">
        <f t="shared" si="22"/>
        <v>0.53003278605869508</v>
      </c>
      <c r="H174" s="85">
        <f t="shared" si="23"/>
        <v>2.1485730785647926E-5</v>
      </c>
      <c r="I174" s="86">
        <f t="shared" si="24"/>
        <v>-151747.84999999998</v>
      </c>
      <c r="J174" s="87">
        <f t="shared" si="25"/>
        <v>-0.46996721394130492</v>
      </c>
      <c r="K174" s="82">
        <f>VLOOKUP($C174,'2025'!$C$273:$U$528,VLOOKUP($L$4,Master!$D$9:$G$20,4,FALSE),FALSE)</f>
        <v>122531.01</v>
      </c>
      <c r="L174" s="83">
        <f>VLOOKUP($C174,'2025'!$C$8:$U$263,VLOOKUP($L$4,Master!$D$9:$G$20,4,FALSE),FALSE)</f>
        <v>65272.630000000012</v>
      </c>
      <c r="M174" s="154">
        <f t="shared" si="26"/>
        <v>0.53270294597261558</v>
      </c>
      <c r="N174" s="154">
        <f t="shared" si="27"/>
        <v>8.1945200492128469E-6</v>
      </c>
      <c r="O174" s="83">
        <f t="shared" si="28"/>
        <v>-57258.379999999983</v>
      </c>
      <c r="P174" s="87">
        <f t="shared" si="29"/>
        <v>-0.46729705402738447</v>
      </c>
      <c r="Q174" s="78"/>
    </row>
    <row r="175" spans="2:17" s="79" customFormat="1" ht="12.75" x14ac:dyDescent="0.2">
      <c r="B175" s="72"/>
      <c r="C175" s="80" t="s">
        <v>191</v>
      </c>
      <c r="D175" s="81" t="s">
        <v>412</v>
      </c>
      <c r="E175" s="82">
        <f>IFERROR(VLOOKUP($C175,'2025'!$C$273:$U$528,19,FALSE),0)</f>
        <v>362988.18999999994</v>
      </c>
      <c r="F175" s="83">
        <f>IFERROR(VLOOKUP($C175,'2025'!$C$8:$U$263,19,FALSE),0)</f>
        <v>247052.99</v>
      </c>
      <c r="G175" s="84">
        <f t="shared" si="22"/>
        <v>0.68060889253724766</v>
      </c>
      <c r="H175" s="85">
        <f t="shared" si="23"/>
        <v>3.1015766942024252E-5</v>
      </c>
      <c r="I175" s="86">
        <f t="shared" si="24"/>
        <v>-115935.19999999995</v>
      </c>
      <c r="J175" s="87">
        <f t="shared" si="25"/>
        <v>-0.31939110746275234</v>
      </c>
      <c r="K175" s="82">
        <f>VLOOKUP($C175,'2025'!$C$273:$U$528,VLOOKUP($L$4,Master!$D$9:$G$20,4,FALSE),FALSE)</f>
        <v>147422.93</v>
      </c>
      <c r="L175" s="83">
        <f>VLOOKUP($C175,'2025'!$C$8:$U$263,VLOOKUP($L$4,Master!$D$9:$G$20,4,FALSE),FALSE)</f>
        <v>91493.83</v>
      </c>
      <c r="M175" s="154">
        <f t="shared" si="26"/>
        <v>0.62062143250035806</v>
      </c>
      <c r="N175" s="154">
        <f t="shared" si="27"/>
        <v>1.1486407462274336E-5</v>
      </c>
      <c r="O175" s="83">
        <f t="shared" si="28"/>
        <v>-55929.099999999991</v>
      </c>
      <c r="P175" s="87">
        <f t="shared" si="29"/>
        <v>-0.37937856749964199</v>
      </c>
      <c r="Q175" s="78"/>
    </row>
    <row r="176" spans="2:17" s="79" customFormat="1" ht="12.75" x14ac:dyDescent="0.2">
      <c r="B176" s="72"/>
      <c r="C176" s="80" t="s">
        <v>192</v>
      </c>
      <c r="D176" s="81" t="s">
        <v>413</v>
      </c>
      <c r="E176" s="82">
        <f>IFERROR(VLOOKUP($C176,'2025'!$C$273:$U$528,19,FALSE),0)</f>
        <v>3085929.1500000004</v>
      </c>
      <c r="F176" s="83">
        <f>IFERROR(VLOOKUP($C176,'2025'!$C$8:$U$263,19,FALSE),0)</f>
        <v>3675360.59</v>
      </c>
      <c r="G176" s="84">
        <f t="shared" si="22"/>
        <v>1.1910061480186607</v>
      </c>
      <c r="H176" s="85">
        <f t="shared" si="23"/>
        <v>4.6141569663795914E-4</v>
      </c>
      <c r="I176" s="86">
        <f t="shared" si="24"/>
        <v>589431.43999999948</v>
      </c>
      <c r="J176" s="87">
        <f t="shared" si="25"/>
        <v>0.19100614801866056</v>
      </c>
      <c r="K176" s="82">
        <f>VLOOKUP($C176,'2025'!$C$273:$U$528,VLOOKUP($L$4,Master!$D$9:$G$20,4,FALSE),FALSE)</f>
        <v>1177895.6599999999</v>
      </c>
      <c r="L176" s="83">
        <f>VLOOKUP($C176,'2025'!$C$8:$U$263,VLOOKUP($L$4,Master!$D$9:$G$20,4,FALSE),FALSE)</f>
        <v>2359747.61</v>
      </c>
      <c r="M176" s="154">
        <f t="shared" si="26"/>
        <v>2.0033587779752922</v>
      </c>
      <c r="N176" s="154">
        <f t="shared" si="27"/>
        <v>2.9624973133803701E-4</v>
      </c>
      <c r="O176" s="83">
        <f t="shared" si="28"/>
        <v>1181851.95</v>
      </c>
      <c r="P176" s="87">
        <f t="shared" si="29"/>
        <v>1.0033587779752919</v>
      </c>
      <c r="Q176" s="78"/>
    </row>
    <row r="177" spans="2:17" s="79" customFormat="1" ht="12.75" x14ac:dyDescent="0.2">
      <c r="B177" s="72"/>
      <c r="C177" s="80" t="s">
        <v>193</v>
      </c>
      <c r="D177" s="81" t="s">
        <v>414</v>
      </c>
      <c r="E177" s="82">
        <f>IFERROR(VLOOKUP($C177,'2025'!$C$273:$U$528,19,FALSE),0)</f>
        <v>5237728.5199999996</v>
      </c>
      <c r="F177" s="83">
        <f>IFERROR(VLOOKUP($C177,'2025'!$C$8:$U$263,19,FALSE),0)</f>
        <v>3972427.95</v>
      </c>
      <c r="G177" s="84">
        <f t="shared" si="22"/>
        <v>0.75842570588213698</v>
      </c>
      <c r="H177" s="85">
        <f t="shared" si="23"/>
        <v>4.9871041630049969E-4</v>
      </c>
      <c r="I177" s="86">
        <f t="shared" si="24"/>
        <v>-1265300.5699999994</v>
      </c>
      <c r="J177" s="87">
        <f t="shared" si="25"/>
        <v>-0.24157429411786305</v>
      </c>
      <c r="K177" s="82">
        <f>VLOOKUP($C177,'2025'!$C$273:$U$528,VLOOKUP($L$4,Master!$D$9:$G$20,4,FALSE),FALSE)</f>
        <v>1777285.01</v>
      </c>
      <c r="L177" s="83">
        <f>VLOOKUP($C177,'2025'!$C$8:$U$263,VLOOKUP($L$4,Master!$D$9:$G$20,4,FALSE),FALSE)</f>
        <v>2544183.3600000003</v>
      </c>
      <c r="M177" s="154">
        <f t="shared" si="26"/>
        <v>1.431499925833505</v>
      </c>
      <c r="N177" s="154">
        <f t="shared" si="27"/>
        <v>3.1940434378687827E-4</v>
      </c>
      <c r="O177" s="83">
        <f t="shared" si="28"/>
        <v>766898.35000000033</v>
      </c>
      <c r="P177" s="87">
        <f t="shared" si="29"/>
        <v>0.43149992583350505</v>
      </c>
      <c r="Q177" s="78"/>
    </row>
    <row r="178" spans="2:17" s="79" customFormat="1" ht="12.75" x14ac:dyDescent="0.2">
      <c r="B178" s="72"/>
      <c r="C178" s="80" t="s">
        <v>194</v>
      </c>
      <c r="D178" s="81" t="s">
        <v>415</v>
      </c>
      <c r="E178" s="82">
        <f>IFERROR(VLOOKUP($C178,'2025'!$C$273:$U$528,19,FALSE),0)</f>
        <v>19778.349999999999</v>
      </c>
      <c r="F178" s="83">
        <f>IFERROR(VLOOKUP($C178,'2025'!$C$8:$U$263,19,FALSE),0)</f>
        <v>2570.9600000000005</v>
      </c>
      <c r="G178" s="84">
        <f t="shared" si="22"/>
        <v>0.12998859864447745</v>
      </c>
      <c r="H178" s="85">
        <f t="shared" si="23"/>
        <v>3.2276596278906274E-7</v>
      </c>
      <c r="I178" s="86">
        <f t="shared" si="24"/>
        <v>-17207.39</v>
      </c>
      <c r="J178" s="87">
        <f t="shared" si="25"/>
        <v>-0.87001140135552257</v>
      </c>
      <c r="K178" s="82">
        <f>VLOOKUP($C178,'2025'!$C$273:$U$528,VLOOKUP($L$4,Master!$D$9:$G$20,4,FALSE),FALSE)</f>
        <v>9259.58</v>
      </c>
      <c r="L178" s="83">
        <f>VLOOKUP($C178,'2025'!$C$8:$U$263,VLOOKUP($L$4,Master!$D$9:$G$20,4,FALSE),FALSE)</f>
        <v>1680.1300000000003</v>
      </c>
      <c r="M178" s="154">
        <f t="shared" si="26"/>
        <v>0.18144775464977897</v>
      </c>
      <c r="N178" s="154">
        <f t="shared" si="27"/>
        <v>2.1092851583096898E-7</v>
      </c>
      <c r="O178" s="83">
        <f t="shared" si="28"/>
        <v>-7579.45</v>
      </c>
      <c r="P178" s="87">
        <f t="shared" si="29"/>
        <v>-0.81855224535022109</v>
      </c>
      <c r="Q178" s="78"/>
    </row>
    <row r="179" spans="2:17" s="79" customFormat="1" ht="12.75" x14ac:dyDescent="0.2">
      <c r="B179" s="72"/>
      <c r="C179" s="80" t="s">
        <v>195</v>
      </c>
      <c r="D179" s="81" t="s">
        <v>416</v>
      </c>
      <c r="E179" s="82">
        <f>IFERROR(VLOOKUP($C179,'2025'!$C$273:$U$528,19,FALSE),0)</f>
        <v>25620.489999999998</v>
      </c>
      <c r="F179" s="83">
        <f>IFERROR(VLOOKUP($C179,'2025'!$C$8:$U$263,19,FALSE),0)</f>
        <v>228338.25</v>
      </c>
      <c r="G179" s="84">
        <f t="shared" si="22"/>
        <v>8.9123295456097846</v>
      </c>
      <c r="H179" s="85">
        <f t="shared" si="23"/>
        <v>2.8666262836769025E-5</v>
      </c>
      <c r="I179" s="86">
        <f t="shared" si="24"/>
        <v>202717.76</v>
      </c>
      <c r="J179" s="87">
        <f t="shared" si="25"/>
        <v>7.9123295456097846</v>
      </c>
      <c r="K179" s="82">
        <f>VLOOKUP($C179,'2025'!$C$273:$U$528,VLOOKUP($L$4,Master!$D$9:$G$20,4,FALSE),FALSE)</f>
        <v>15620.489999999998</v>
      </c>
      <c r="L179" s="83">
        <f>VLOOKUP($C179,'2025'!$C$8:$U$263,VLOOKUP($L$4,Master!$D$9:$G$20,4,FALSE),FALSE)</f>
        <v>228338.25</v>
      </c>
      <c r="M179" s="154">
        <f t="shared" si="26"/>
        <v>14.617867301217826</v>
      </c>
      <c r="N179" s="154">
        <f t="shared" si="27"/>
        <v>2.8666262836769025E-5</v>
      </c>
      <c r="O179" s="83">
        <f t="shared" si="28"/>
        <v>212717.76</v>
      </c>
      <c r="P179" s="87">
        <f t="shared" si="29"/>
        <v>13.617867301217826</v>
      </c>
      <c r="Q179" s="78"/>
    </row>
    <row r="180" spans="2:17" s="79" customFormat="1" ht="12.75" x14ac:dyDescent="0.2">
      <c r="B180" s="72"/>
      <c r="C180" s="80" t="s">
        <v>196</v>
      </c>
      <c r="D180" s="81" t="s">
        <v>417</v>
      </c>
      <c r="E180" s="82">
        <f>IFERROR(VLOOKUP($C180,'2025'!$C$273:$U$528,19,FALSE),0)</f>
        <v>4934033.9600000009</v>
      </c>
      <c r="F180" s="83">
        <f>IFERROR(VLOOKUP($C180,'2025'!$C$8:$U$263,19,FALSE),0)</f>
        <v>7066124.79</v>
      </c>
      <c r="G180" s="84">
        <f t="shared" si="22"/>
        <v>1.4321192045463746</v>
      </c>
      <c r="H180" s="85">
        <f t="shared" si="23"/>
        <v>8.8710231626785855E-4</v>
      </c>
      <c r="I180" s="86">
        <f t="shared" si="24"/>
        <v>2132090.8299999991</v>
      </c>
      <c r="J180" s="87">
        <f t="shared" si="25"/>
        <v>0.43211920454637459</v>
      </c>
      <c r="K180" s="82">
        <f>VLOOKUP($C180,'2025'!$C$273:$U$528,VLOOKUP($L$4,Master!$D$9:$G$20,4,FALSE),FALSE)</f>
        <v>2967874.3000000007</v>
      </c>
      <c r="L180" s="83">
        <f>VLOOKUP($C180,'2025'!$C$8:$U$263,VLOOKUP($L$4,Master!$D$9:$G$20,4,FALSE),FALSE)</f>
        <v>2492335.4500000002</v>
      </c>
      <c r="M180" s="154">
        <f t="shared" si="26"/>
        <v>0.83977122952949845</v>
      </c>
      <c r="N180" s="154">
        <f t="shared" si="27"/>
        <v>3.1289520300298795E-4</v>
      </c>
      <c r="O180" s="83">
        <f t="shared" si="28"/>
        <v>-475538.85000000056</v>
      </c>
      <c r="P180" s="87">
        <f t="shared" si="29"/>
        <v>-0.16022877047050155</v>
      </c>
      <c r="Q180" s="78"/>
    </row>
    <row r="181" spans="2:17" s="79" customFormat="1" ht="12.75" x14ac:dyDescent="0.2">
      <c r="B181" s="72"/>
      <c r="C181" s="80" t="s">
        <v>197</v>
      </c>
      <c r="D181" s="81" t="s">
        <v>418</v>
      </c>
      <c r="E181" s="82">
        <f>IFERROR(VLOOKUP($C181,'2025'!$C$273:$U$528,19,FALSE),0)</f>
        <v>321815.86</v>
      </c>
      <c r="F181" s="83">
        <f>IFERROR(VLOOKUP($C181,'2025'!$C$8:$U$263,19,FALSE),0)</f>
        <v>11223.11</v>
      </c>
      <c r="G181" s="84">
        <f t="shared" si="22"/>
        <v>3.4874322228867161E-2</v>
      </c>
      <c r="H181" s="85">
        <f t="shared" si="23"/>
        <v>1.4089825997438924E-6</v>
      </c>
      <c r="I181" s="86">
        <f t="shared" si="24"/>
        <v>-310592.75</v>
      </c>
      <c r="J181" s="87">
        <f t="shared" si="25"/>
        <v>-0.96512567777113289</v>
      </c>
      <c r="K181" s="82">
        <f>VLOOKUP($C181,'2025'!$C$273:$U$528,VLOOKUP($L$4,Master!$D$9:$G$20,4,FALSE),FALSE)</f>
        <v>310592.75</v>
      </c>
      <c r="L181" s="83">
        <f>VLOOKUP($C181,'2025'!$C$8:$U$263,VLOOKUP($L$4,Master!$D$9:$G$20,4,FALSE),FALSE)</f>
        <v>11223.11</v>
      </c>
      <c r="M181" s="154">
        <f t="shared" si="26"/>
        <v>3.6134488007205576E-2</v>
      </c>
      <c r="N181" s="154">
        <f t="shared" si="27"/>
        <v>1.4089825997438924E-6</v>
      </c>
      <c r="O181" s="83">
        <f t="shared" si="28"/>
        <v>-299369.64</v>
      </c>
      <c r="P181" s="87">
        <f t="shared" si="29"/>
        <v>-0.96386551199279447</v>
      </c>
      <c r="Q181" s="78"/>
    </row>
    <row r="182" spans="2:17" s="79" customFormat="1" ht="12.75" x14ac:dyDescent="0.2">
      <c r="B182" s="72"/>
      <c r="C182" s="80" t="s">
        <v>198</v>
      </c>
      <c r="D182" s="81" t="s">
        <v>419</v>
      </c>
      <c r="E182" s="82">
        <f>IFERROR(VLOOKUP($C182,'2025'!$C$273:$U$528,19,FALSE),0)</f>
        <v>5419031.0099999998</v>
      </c>
      <c r="F182" s="83">
        <f>IFERROR(VLOOKUP($C182,'2025'!$C$8:$U$263,19,FALSE),0)</f>
        <v>11880.429999999998</v>
      </c>
      <c r="G182" s="84">
        <f t="shared" si="22"/>
        <v>2.1923532044892283E-3</v>
      </c>
      <c r="H182" s="85">
        <f t="shared" si="23"/>
        <v>1.4915045069927434E-6</v>
      </c>
      <c r="I182" s="86">
        <f t="shared" si="24"/>
        <v>-5407150.5800000001</v>
      </c>
      <c r="J182" s="87">
        <f t="shared" si="25"/>
        <v>-0.99780764679551082</v>
      </c>
      <c r="K182" s="82">
        <f>VLOOKUP($C182,'2025'!$C$273:$U$528,VLOOKUP($L$4,Master!$D$9:$G$20,4,FALSE),FALSE)</f>
        <v>5217631.01</v>
      </c>
      <c r="L182" s="83">
        <f>VLOOKUP($C182,'2025'!$C$8:$U$263,VLOOKUP($L$4,Master!$D$9:$G$20,4,FALSE),FALSE)</f>
        <v>8702.6699999999983</v>
      </c>
      <c r="M182" s="154">
        <f t="shared" si="26"/>
        <v>1.6679351190838614E-3</v>
      </c>
      <c r="N182" s="154">
        <f t="shared" si="27"/>
        <v>1.0925590679689657E-6</v>
      </c>
      <c r="O182" s="83">
        <f t="shared" si="28"/>
        <v>-5208928.34</v>
      </c>
      <c r="P182" s="87">
        <f t="shared" si="29"/>
        <v>-0.99833206488091619</v>
      </c>
      <c r="Q182" s="78"/>
    </row>
    <row r="183" spans="2:17" s="79" customFormat="1" ht="12.75" x14ac:dyDescent="0.2">
      <c r="B183" s="72"/>
      <c r="C183" s="80" t="s">
        <v>199</v>
      </c>
      <c r="D183" s="81" t="s">
        <v>420</v>
      </c>
      <c r="E183" s="82">
        <f>IFERROR(VLOOKUP($C183,'2025'!$C$273:$U$528,19,FALSE),0)</f>
        <v>3184816.5599999991</v>
      </c>
      <c r="F183" s="83">
        <f>IFERROR(VLOOKUP($C183,'2025'!$C$8:$U$263,19,FALSE),0)</f>
        <v>1330054.0100000002</v>
      </c>
      <c r="G183" s="84">
        <f t="shared" si="22"/>
        <v>0.41762342820774601</v>
      </c>
      <c r="H183" s="85">
        <f t="shared" si="23"/>
        <v>1.669789351445E-4</v>
      </c>
      <c r="I183" s="86">
        <f t="shared" si="24"/>
        <v>-1854762.5499999989</v>
      </c>
      <c r="J183" s="87">
        <f t="shared" si="25"/>
        <v>-0.58237657179225399</v>
      </c>
      <c r="K183" s="82">
        <f>VLOOKUP($C183,'2025'!$C$273:$U$528,VLOOKUP($L$4,Master!$D$9:$G$20,4,FALSE),FALSE)</f>
        <v>2118816.5599999991</v>
      </c>
      <c r="L183" s="83">
        <f>VLOOKUP($C183,'2025'!$C$8:$U$263,VLOOKUP($L$4,Master!$D$9:$G$20,4,FALSE),FALSE)</f>
        <v>706254.3600000001</v>
      </c>
      <c r="M183" s="154">
        <f t="shared" si="26"/>
        <v>0.33332491983166318</v>
      </c>
      <c r="N183" s="154">
        <f t="shared" si="27"/>
        <v>8.8665272302709236E-5</v>
      </c>
      <c r="O183" s="83">
        <f t="shared" si="28"/>
        <v>-1412562.199999999</v>
      </c>
      <c r="P183" s="87">
        <f t="shared" si="29"/>
        <v>-0.66667508016833676</v>
      </c>
      <c r="Q183" s="78"/>
    </row>
    <row r="184" spans="2:17" s="79" customFormat="1" ht="25.5" x14ac:dyDescent="0.2">
      <c r="B184" s="72"/>
      <c r="C184" s="80" t="s">
        <v>200</v>
      </c>
      <c r="D184" s="81" t="s">
        <v>421</v>
      </c>
      <c r="E184" s="82">
        <f>IFERROR(VLOOKUP($C184,'2025'!$C$273:$U$528,19,FALSE),0)</f>
        <v>1658443.0300000003</v>
      </c>
      <c r="F184" s="83">
        <f>IFERROR(VLOOKUP($C184,'2025'!$C$8:$U$263,19,FALSE),0)</f>
        <v>880462.73</v>
      </c>
      <c r="G184" s="84">
        <f t="shared" si="22"/>
        <v>0.53089718131589958</v>
      </c>
      <c r="H184" s="85">
        <f t="shared" si="23"/>
        <v>1.1053590905667009E-4</v>
      </c>
      <c r="I184" s="86">
        <f t="shared" si="24"/>
        <v>-777980.30000000028</v>
      </c>
      <c r="J184" s="87">
        <f t="shared" si="25"/>
        <v>-0.46910281868410042</v>
      </c>
      <c r="K184" s="82">
        <f>VLOOKUP($C184,'2025'!$C$273:$U$528,VLOOKUP($L$4,Master!$D$9:$G$20,4,FALSE),FALSE)</f>
        <v>1221774.3200000003</v>
      </c>
      <c r="L184" s="83">
        <f>VLOOKUP($C184,'2025'!$C$8:$U$263,VLOOKUP($L$4,Master!$D$9:$G$20,4,FALSE),FALSE)</f>
        <v>580462.73</v>
      </c>
      <c r="M184" s="154">
        <f t="shared" si="26"/>
        <v>0.47509815888092971</v>
      </c>
      <c r="N184" s="154">
        <f t="shared" si="27"/>
        <v>7.2873017048735774E-5</v>
      </c>
      <c r="O184" s="83">
        <f t="shared" si="28"/>
        <v>-641311.59000000032</v>
      </c>
      <c r="P184" s="87">
        <f t="shared" si="29"/>
        <v>-0.52490184111907034</v>
      </c>
      <c r="Q184" s="78"/>
    </row>
    <row r="185" spans="2:17" s="79" customFormat="1" ht="12.75" x14ac:dyDescent="0.2">
      <c r="B185" s="72"/>
      <c r="C185" s="80" t="s">
        <v>512</v>
      </c>
      <c r="D185" s="81" t="s">
        <v>513</v>
      </c>
      <c r="E185" s="82">
        <f>IFERROR(VLOOKUP($C185,'2025'!$C$273:$U$528,19,FALSE),0)</f>
        <v>3120770.66</v>
      </c>
      <c r="F185" s="83">
        <f>IFERROR(VLOOKUP($C185,'2025'!$C$8:$U$263,19,FALSE),0)</f>
        <v>1565830.8299999998</v>
      </c>
      <c r="G185" s="84">
        <f t="shared" si="22"/>
        <v>0.50174492155729244</v>
      </c>
      <c r="H185" s="85">
        <f t="shared" si="23"/>
        <v>1.9657905817661384E-4</v>
      </c>
      <c r="I185" s="86">
        <f t="shared" si="24"/>
        <v>-1554939.8300000003</v>
      </c>
      <c r="J185" s="87">
        <f t="shared" si="25"/>
        <v>-0.49825507844270756</v>
      </c>
      <c r="K185" s="82">
        <f>VLOOKUP($C185,'2025'!$C$273:$U$528,VLOOKUP($L$4,Master!$D$9:$G$20,4,FALSE),FALSE)</f>
        <v>1553407.49</v>
      </c>
      <c r="L185" s="83">
        <f>VLOOKUP($C185,'2025'!$C$8:$U$263,VLOOKUP($L$4,Master!$D$9:$G$20,4,FALSE),FALSE)</f>
        <v>1531216.45</v>
      </c>
      <c r="M185" s="154">
        <f t="shared" si="26"/>
        <v>0.98571460473645578</v>
      </c>
      <c r="N185" s="154">
        <f t="shared" si="27"/>
        <v>1.9223346599040852E-4</v>
      </c>
      <c r="O185" s="83">
        <f t="shared" si="28"/>
        <v>-22191.040000000037</v>
      </c>
      <c r="P185" s="87">
        <f t="shared" si="29"/>
        <v>-1.428539526354417E-2</v>
      </c>
      <c r="Q185" s="78"/>
    </row>
    <row r="186" spans="2:17" s="79" customFormat="1" ht="12.75" x14ac:dyDescent="0.2">
      <c r="B186" s="72"/>
      <c r="C186" s="80" t="s">
        <v>546</v>
      </c>
      <c r="D186" s="81" t="s">
        <v>547</v>
      </c>
      <c r="E186" s="82">
        <f>IFERROR(VLOOKUP($C186,'2025'!$C$273:$U$528,19,FALSE),0)</f>
        <v>348192.76</v>
      </c>
      <c r="F186" s="83">
        <f>IFERROR(VLOOKUP($C186,'2025'!$C$8:$U$263,19,FALSE),0)</f>
        <v>496329.4</v>
      </c>
      <c r="G186" s="84">
        <f t="shared" si="22"/>
        <v>1.4254443429553216</v>
      </c>
      <c r="H186" s="85">
        <f t="shared" si="23"/>
        <v>6.2310668641876111E-5</v>
      </c>
      <c r="I186" s="86">
        <f t="shared" si="24"/>
        <v>148136.64000000001</v>
      </c>
      <c r="J186" s="87">
        <f t="shared" si="25"/>
        <v>0.42544434295532169</v>
      </c>
      <c r="K186" s="82">
        <f>VLOOKUP($C186,'2025'!$C$273:$U$528,VLOOKUP($L$4,Master!$D$9:$G$20,4,FALSE),FALSE)</f>
        <v>203941.55000000002</v>
      </c>
      <c r="L186" s="83">
        <f>VLOOKUP($C186,'2025'!$C$8:$U$263,VLOOKUP($L$4,Master!$D$9:$G$20,4,FALSE),FALSE)</f>
        <v>163641.88</v>
      </c>
      <c r="M186" s="154">
        <f t="shared" si="26"/>
        <v>0.80239598061307271</v>
      </c>
      <c r="N186" s="154">
        <f t="shared" si="27"/>
        <v>2.0544088181384488E-5</v>
      </c>
      <c r="O186" s="83">
        <f t="shared" si="28"/>
        <v>-40299.670000000013</v>
      </c>
      <c r="P186" s="87">
        <f t="shared" si="29"/>
        <v>-0.19760401938692734</v>
      </c>
      <c r="Q186" s="78"/>
    </row>
    <row r="187" spans="2:17" s="79" customFormat="1" ht="12.75" x14ac:dyDescent="0.2">
      <c r="B187" s="72"/>
      <c r="C187" s="80" t="s">
        <v>548</v>
      </c>
      <c r="D187" s="81" t="s">
        <v>549</v>
      </c>
      <c r="E187" s="82">
        <f>IFERROR(VLOOKUP($C187,'2025'!$C$273:$U$528,19,FALSE),0)</f>
        <v>458804.00000000023</v>
      </c>
      <c r="F187" s="83">
        <f>IFERROR(VLOOKUP($C187,'2025'!$C$8:$U$263,19,FALSE),0)</f>
        <v>289065.84000000003</v>
      </c>
      <c r="G187" s="84">
        <f t="shared" si="22"/>
        <v>0.63004210948465988</v>
      </c>
      <c r="H187" s="85">
        <f t="shared" si="23"/>
        <v>3.6290185050342738E-5</v>
      </c>
      <c r="I187" s="86">
        <f t="shared" si="24"/>
        <v>-169738.16000000021</v>
      </c>
      <c r="J187" s="87">
        <f t="shared" si="25"/>
        <v>-0.36995789051534017</v>
      </c>
      <c r="K187" s="82">
        <f>VLOOKUP($C187,'2025'!$C$273:$U$528,VLOOKUP($L$4,Master!$D$9:$G$20,4,FALSE),FALSE)</f>
        <v>275767.63000000012</v>
      </c>
      <c r="L187" s="83">
        <f>VLOOKUP($C187,'2025'!$C$8:$U$263,VLOOKUP($L$4,Master!$D$9:$G$20,4,FALSE),FALSE)</f>
        <v>170494.88</v>
      </c>
      <c r="M187" s="154">
        <f t="shared" si="26"/>
        <v>0.6182555943930037</v>
      </c>
      <c r="N187" s="154">
        <f t="shared" si="27"/>
        <v>2.1404434177819068E-5</v>
      </c>
      <c r="O187" s="83">
        <f t="shared" si="28"/>
        <v>-105272.75000000012</v>
      </c>
      <c r="P187" s="87">
        <f t="shared" si="29"/>
        <v>-0.38174440560699624</v>
      </c>
      <c r="Q187" s="78"/>
    </row>
    <row r="188" spans="2:17" s="79" customFormat="1" ht="12.75" x14ac:dyDescent="0.2">
      <c r="B188" s="72"/>
      <c r="C188" s="80" t="s">
        <v>201</v>
      </c>
      <c r="D188" s="81" t="s">
        <v>422</v>
      </c>
      <c r="E188" s="82">
        <f>IFERROR(VLOOKUP($C188,'2025'!$C$273:$U$528,19,FALSE),0)</f>
        <v>179765.05</v>
      </c>
      <c r="F188" s="83">
        <f>IFERROR(VLOOKUP($C188,'2025'!$C$8:$U$263,19,FALSE),0)</f>
        <v>89750.209999999992</v>
      </c>
      <c r="G188" s="84">
        <f t="shared" si="22"/>
        <v>0.49926395592469169</v>
      </c>
      <c r="H188" s="85">
        <f t="shared" si="23"/>
        <v>1.1267508223064755E-5</v>
      </c>
      <c r="I188" s="86">
        <f t="shared" si="24"/>
        <v>-90014.84</v>
      </c>
      <c r="J188" s="87">
        <f t="shared" si="25"/>
        <v>-0.50073604407530836</v>
      </c>
      <c r="K188" s="82">
        <f>VLOOKUP($C188,'2025'!$C$273:$U$528,VLOOKUP($L$4,Master!$D$9:$G$20,4,FALSE),FALSE)</f>
        <v>101923.69</v>
      </c>
      <c r="L188" s="83">
        <f>VLOOKUP($C188,'2025'!$C$8:$U$263,VLOOKUP($L$4,Master!$D$9:$G$20,4,FALSE),FALSE)</f>
        <v>40574.949999999997</v>
      </c>
      <c r="M188" s="154">
        <f t="shared" si="26"/>
        <v>0.39809145449894912</v>
      </c>
      <c r="N188" s="154">
        <f t="shared" si="27"/>
        <v>5.0938998669244481E-6</v>
      </c>
      <c r="O188" s="83">
        <f t="shared" si="28"/>
        <v>-61348.740000000005</v>
      </c>
      <c r="P188" s="87">
        <f t="shared" si="29"/>
        <v>-0.60190854550105088</v>
      </c>
      <c r="Q188" s="78"/>
    </row>
    <row r="189" spans="2:17" s="79" customFormat="1" ht="12.75" x14ac:dyDescent="0.2">
      <c r="B189" s="72"/>
      <c r="C189" s="80" t="s">
        <v>202</v>
      </c>
      <c r="D189" s="81" t="s">
        <v>423</v>
      </c>
      <c r="E189" s="82">
        <f>IFERROR(VLOOKUP($C189,'2025'!$C$273:$U$528,19,FALSE),0)</f>
        <v>762254.86</v>
      </c>
      <c r="F189" s="83">
        <f>IFERROR(VLOOKUP($C189,'2025'!$C$8:$U$263,19,FALSE),0)</f>
        <v>912898.37000000011</v>
      </c>
      <c r="G189" s="84">
        <f t="shared" si="22"/>
        <v>1.1976287957022671</v>
      </c>
      <c r="H189" s="85">
        <f t="shared" si="23"/>
        <v>1.1460797574509756E-4</v>
      </c>
      <c r="I189" s="86">
        <f t="shared" si="24"/>
        <v>150643.51000000013</v>
      </c>
      <c r="J189" s="87">
        <f t="shared" si="25"/>
        <v>0.19762879570226699</v>
      </c>
      <c r="K189" s="82">
        <f>VLOOKUP($C189,'2025'!$C$273:$U$528,VLOOKUP($L$4,Master!$D$9:$G$20,4,FALSE),FALSE)</f>
        <v>344068.73</v>
      </c>
      <c r="L189" s="83">
        <f>VLOOKUP($C189,'2025'!$C$8:$U$263,VLOOKUP($L$4,Master!$D$9:$G$20,4,FALSE),FALSE)</f>
        <v>791326.70000000007</v>
      </c>
      <c r="M189" s="154">
        <f t="shared" si="26"/>
        <v>2.2999088001981467</v>
      </c>
      <c r="N189" s="154">
        <f t="shared" si="27"/>
        <v>9.934550681698346E-5</v>
      </c>
      <c r="O189" s="83">
        <f t="shared" si="28"/>
        <v>447257.97000000009</v>
      </c>
      <c r="P189" s="87">
        <f t="shared" si="29"/>
        <v>1.2999088001981467</v>
      </c>
      <c r="Q189" s="78"/>
    </row>
    <row r="190" spans="2:17" s="79" customFormat="1" ht="12.75" x14ac:dyDescent="0.2">
      <c r="B190" s="72"/>
      <c r="C190" s="80" t="s">
        <v>203</v>
      </c>
      <c r="D190" s="81" t="s">
        <v>424</v>
      </c>
      <c r="E190" s="82">
        <f>IFERROR(VLOOKUP($C190,'2025'!$C$273:$U$528,19,FALSE),0)</f>
        <v>533472.95999999973</v>
      </c>
      <c r="F190" s="83">
        <f>IFERROR(VLOOKUP($C190,'2025'!$C$8:$U$263,19,FALSE),0)</f>
        <v>307129.88</v>
      </c>
      <c r="G190" s="84">
        <f t="shared" si="22"/>
        <v>0.57571780207941592</v>
      </c>
      <c r="H190" s="85">
        <f t="shared" si="23"/>
        <v>3.855799834283275E-5</v>
      </c>
      <c r="I190" s="86">
        <f t="shared" si="24"/>
        <v>-226343.07999999973</v>
      </c>
      <c r="J190" s="87">
        <f t="shared" si="25"/>
        <v>-0.42428219792058408</v>
      </c>
      <c r="K190" s="82">
        <f>VLOOKUP($C190,'2025'!$C$273:$U$528,VLOOKUP($L$4,Master!$D$9:$G$20,4,FALSE),FALSE)</f>
        <v>220973.28999999992</v>
      </c>
      <c r="L190" s="83">
        <f>VLOOKUP($C190,'2025'!$C$8:$U$263,VLOOKUP($L$4,Master!$D$9:$G$20,4,FALSE),FALSE)</f>
        <v>146872.57</v>
      </c>
      <c r="M190" s="154">
        <f t="shared" si="26"/>
        <v>0.66466209558630396</v>
      </c>
      <c r="N190" s="154">
        <f t="shared" si="27"/>
        <v>1.8438819142792579E-5</v>
      </c>
      <c r="O190" s="83">
        <f t="shared" si="28"/>
        <v>-74100.719999999914</v>
      </c>
      <c r="P190" s="87">
        <f t="shared" si="29"/>
        <v>-0.33533790441369604</v>
      </c>
      <c r="Q190" s="78"/>
    </row>
    <row r="191" spans="2:17" s="79" customFormat="1" ht="12.75" x14ac:dyDescent="0.2">
      <c r="B191" s="72"/>
      <c r="C191" s="80" t="s">
        <v>204</v>
      </c>
      <c r="D191" s="81" t="s">
        <v>425</v>
      </c>
      <c r="E191" s="82">
        <f>IFERROR(VLOOKUP($C191,'2025'!$C$273:$U$528,19,FALSE),0)</f>
        <v>2427189.9099999997</v>
      </c>
      <c r="F191" s="83">
        <f>IFERROR(VLOOKUP($C191,'2025'!$C$8:$U$263,19,FALSE),0)</f>
        <v>716355.12</v>
      </c>
      <c r="G191" s="84">
        <f t="shared" si="22"/>
        <v>0.29513764746986776</v>
      </c>
      <c r="H191" s="85">
        <f t="shared" si="23"/>
        <v>8.993335174630276E-5</v>
      </c>
      <c r="I191" s="86">
        <f t="shared" si="24"/>
        <v>-1710834.7899999996</v>
      </c>
      <c r="J191" s="87">
        <f t="shared" si="25"/>
        <v>-0.70486235253013219</v>
      </c>
      <c r="K191" s="82">
        <f>VLOOKUP($C191,'2025'!$C$273:$U$528,VLOOKUP($L$4,Master!$D$9:$G$20,4,FALSE),FALSE)</f>
        <v>899189.90999999968</v>
      </c>
      <c r="L191" s="83">
        <f>VLOOKUP($C191,'2025'!$C$8:$U$263,VLOOKUP($L$4,Master!$D$9:$G$20,4,FALSE),FALSE)</f>
        <v>130361.86</v>
      </c>
      <c r="M191" s="154">
        <f t="shared" si="26"/>
        <v>0.14497700491323356</v>
      </c>
      <c r="N191" s="154">
        <f t="shared" si="27"/>
        <v>1.6366015517111507E-5</v>
      </c>
      <c r="O191" s="83">
        <f t="shared" si="28"/>
        <v>-768828.0499999997</v>
      </c>
      <c r="P191" s="87">
        <f t="shared" si="29"/>
        <v>-0.85502299508676649</v>
      </c>
      <c r="Q191" s="78"/>
    </row>
    <row r="192" spans="2:17" s="79" customFormat="1" ht="12.75" x14ac:dyDescent="0.2">
      <c r="B192" s="72"/>
      <c r="C192" s="80" t="s">
        <v>205</v>
      </c>
      <c r="D192" s="81" t="s">
        <v>426</v>
      </c>
      <c r="E192" s="82">
        <f>IFERROR(VLOOKUP($C192,'2025'!$C$273:$U$528,19,FALSE),0)</f>
        <v>31799.21000000001</v>
      </c>
      <c r="F192" s="83">
        <f>IFERROR(VLOOKUP($C192,'2025'!$C$8:$U$263,19,FALSE),0)</f>
        <v>0</v>
      </c>
      <c r="G192" s="84">
        <f t="shared" si="22"/>
        <v>0</v>
      </c>
      <c r="H192" s="85">
        <f t="shared" si="23"/>
        <v>0</v>
      </c>
      <c r="I192" s="86">
        <f t="shared" si="24"/>
        <v>-31799.21000000001</v>
      </c>
      <c r="J192" s="87">
        <f t="shared" si="25"/>
        <v>-1</v>
      </c>
      <c r="K192" s="82">
        <f>VLOOKUP($C192,'2025'!$C$273:$U$528,VLOOKUP($L$4,Master!$D$9:$G$20,4,FALSE),FALSE)</f>
        <v>31799.21000000001</v>
      </c>
      <c r="L192" s="83">
        <f>VLOOKUP($C192,'2025'!$C$8:$U$263,VLOOKUP($L$4,Master!$D$9:$G$20,4,FALSE),FALSE)</f>
        <v>0</v>
      </c>
      <c r="M192" s="154">
        <f t="shared" si="26"/>
        <v>0</v>
      </c>
      <c r="N192" s="154">
        <f t="shared" si="27"/>
        <v>0</v>
      </c>
      <c r="O192" s="83">
        <f t="shared" si="28"/>
        <v>-31799.21000000001</v>
      </c>
      <c r="P192" s="87">
        <f t="shared" si="29"/>
        <v>-1</v>
      </c>
      <c r="Q192" s="78"/>
    </row>
    <row r="193" spans="2:17" s="79" customFormat="1" ht="12.75" x14ac:dyDescent="0.2">
      <c r="B193" s="72"/>
      <c r="C193" s="80" t="s">
        <v>206</v>
      </c>
      <c r="D193" s="81" t="s">
        <v>427</v>
      </c>
      <c r="E193" s="82">
        <f>IFERROR(VLOOKUP($C193,'2025'!$C$273:$U$528,19,FALSE),0)</f>
        <v>658108.68999999994</v>
      </c>
      <c r="F193" s="83">
        <f>IFERROR(VLOOKUP($C193,'2025'!$C$8:$U$263,19,FALSE),0)</f>
        <v>436937.13999999996</v>
      </c>
      <c r="G193" s="84">
        <f t="shared" si="22"/>
        <v>0.66392853739706736</v>
      </c>
      <c r="H193" s="85">
        <f t="shared" si="23"/>
        <v>5.4854387726918917E-5</v>
      </c>
      <c r="I193" s="86">
        <f t="shared" si="24"/>
        <v>-221171.55</v>
      </c>
      <c r="J193" s="87">
        <f t="shared" si="25"/>
        <v>-0.33607146260293269</v>
      </c>
      <c r="K193" s="82">
        <f>VLOOKUP($C193,'2025'!$C$273:$U$528,VLOOKUP($L$4,Master!$D$9:$G$20,4,FALSE),FALSE)</f>
        <v>341749.20999999996</v>
      </c>
      <c r="L193" s="83">
        <f>VLOOKUP($C193,'2025'!$C$8:$U$263,VLOOKUP($L$4,Master!$D$9:$G$20,4,FALSE),FALSE)</f>
        <v>179813.76999999996</v>
      </c>
      <c r="M193" s="154">
        <f t="shared" si="26"/>
        <v>0.52615709045823389</v>
      </c>
      <c r="N193" s="154">
        <f t="shared" si="27"/>
        <v>2.2574355336831791E-5</v>
      </c>
      <c r="O193" s="83">
        <f t="shared" si="28"/>
        <v>-161935.44</v>
      </c>
      <c r="P193" s="87">
        <f t="shared" si="29"/>
        <v>-0.47384290954176606</v>
      </c>
      <c r="Q193" s="78"/>
    </row>
    <row r="194" spans="2:17" s="79" customFormat="1" ht="12.75" x14ac:dyDescent="0.2">
      <c r="B194" s="72"/>
      <c r="C194" s="80" t="s">
        <v>207</v>
      </c>
      <c r="D194" s="81" t="s">
        <v>428</v>
      </c>
      <c r="E194" s="82">
        <f>IFERROR(VLOOKUP($C194,'2025'!$C$273:$U$528,19,FALSE),0)</f>
        <v>307313.38</v>
      </c>
      <c r="F194" s="83">
        <f>IFERROR(VLOOKUP($C194,'2025'!$C$8:$U$263,19,FALSE),0)</f>
        <v>218322.67</v>
      </c>
      <c r="G194" s="84">
        <f t="shared" si="22"/>
        <v>0.71042357478870599</v>
      </c>
      <c r="H194" s="85">
        <f t="shared" si="23"/>
        <v>2.7408877143646273E-5</v>
      </c>
      <c r="I194" s="86">
        <f t="shared" si="24"/>
        <v>-88990.709999999992</v>
      </c>
      <c r="J194" s="87">
        <f t="shared" si="25"/>
        <v>-0.28957642521129406</v>
      </c>
      <c r="K194" s="82">
        <f>VLOOKUP($C194,'2025'!$C$273:$U$528,VLOOKUP($L$4,Master!$D$9:$G$20,4,FALSE),FALSE)</f>
        <v>116059.51999999999</v>
      </c>
      <c r="L194" s="83">
        <f>VLOOKUP($C194,'2025'!$C$8:$U$263,VLOOKUP($L$4,Master!$D$9:$G$20,4,FALSE),FALSE)</f>
        <v>92840.180000000008</v>
      </c>
      <c r="M194" s="154">
        <f t="shared" si="26"/>
        <v>0.79993592942655645</v>
      </c>
      <c r="N194" s="154">
        <f t="shared" si="27"/>
        <v>1.1655432244457279E-5</v>
      </c>
      <c r="O194" s="83">
        <f t="shared" si="28"/>
        <v>-23219.339999999982</v>
      </c>
      <c r="P194" s="87">
        <f t="shared" si="29"/>
        <v>-0.20006407057344355</v>
      </c>
      <c r="Q194" s="78"/>
    </row>
    <row r="195" spans="2:17" s="79" customFormat="1" ht="12.75" x14ac:dyDescent="0.2">
      <c r="B195" s="72"/>
      <c r="C195" s="80" t="s">
        <v>208</v>
      </c>
      <c r="D195" s="81" t="s">
        <v>429</v>
      </c>
      <c r="E195" s="82">
        <f>IFERROR(VLOOKUP($C195,'2025'!$C$273:$U$528,19,FALSE),0)</f>
        <v>286446.43999999994</v>
      </c>
      <c r="F195" s="83">
        <f>IFERROR(VLOOKUP($C195,'2025'!$C$8:$U$263,19,FALSE),0)</f>
        <v>467827.7099999999</v>
      </c>
      <c r="G195" s="84">
        <f t="shared" si="22"/>
        <v>1.6332118143971348</v>
      </c>
      <c r="H195" s="85">
        <f t="shared" si="23"/>
        <v>5.8732481733497364E-5</v>
      </c>
      <c r="I195" s="86">
        <f t="shared" si="24"/>
        <v>181381.26999999996</v>
      </c>
      <c r="J195" s="87">
        <f t="shared" si="25"/>
        <v>0.6332118143971347</v>
      </c>
      <c r="K195" s="82">
        <f>VLOOKUP($C195,'2025'!$C$273:$U$528,VLOOKUP($L$4,Master!$D$9:$G$20,4,FALSE),FALSE)</f>
        <v>104136.69</v>
      </c>
      <c r="L195" s="83">
        <f>VLOOKUP($C195,'2025'!$C$8:$U$263,VLOOKUP($L$4,Master!$D$9:$G$20,4,FALSE),FALSE)</f>
        <v>117523.99999999996</v>
      </c>
      <c r="M195" s="154">
        <f t="shared" si="26"/>
        <v>1.128555171092916</v>
      </c>
      <c r="N195" s="154">
        <f t="shared" si="27"/>
        <v>1.4754312401134903E-5</v>
      </c>
      <c r="O195" s="83">
        <f t="shared" si="28"/>
        <v>13387.309999999954</v>
      </c>
      <c r="P195" s="87">
        <f t="shared" si="29"/>
        <v>0.128555171092916</v>
      </c>
      <c r="Q195" s="78"/>
    </row>
    <row r="196" spans="2:17" s="79" customFormat="1" ht="12.75" x14ac:dyDescent="0.2">
      <c r="B196" s="72"/>
      <c r="C196" s="80" t="s">
        <v>554</v>
      </c>
      <c r="D196" s="81" t="s">
        <v>555</v>
      </c>
      <c r="E196" s="82">
        <f>IFERROR(VLOOKUP($C196,'2025'!$C$273:$U$528,19,FALSE),0)</f>
        <v>753051.52</v>
      </c>
      <c r="F196" s="83">
        <f>IFERROR(VLOOKUP($C196,'2025'!$C$8:$U$263,19,FALSE),0)</f>
        <v>0</v>
      </c>
      <c r="G196" s="84">
        <f t="shared" si="22"/>
        <v>0</v>
      </c>
      <c r="H196" s="85">
        <f t="shared" si="23"/>
        <v>0</v>
      </c>
      <c r="I196" s="86">
        <f t="shared" si="24"/>
        <v>-753051.52</v>
      </c>
      <c r="J196" s="87">
        <f t="shared" si="25"/>
        <v>-1</v>
      </c>
      <c r="K196" s="82">
        <f>VLOOKUP($C196,'2025'!$C$273:$U$528,VLOOKUP($L$4,Master!$D$9:$G$20,4,FALSE),FALSE)</f>
        <v>753051.52</v>
      </c>
      <c r="L196" s="83">
        <f>VLOOKUP($C196,'2025'!$C$8:$U$263,VLOOKUP($L$4,Master!$D$9:$G$20,4,FALSE),FALSE)</f>
        <v>0</v>
      </c>
      <c r="M196" s="154">
        <f t="shared" si="26"/>
        <v>0</v>
      </c>
      <c r="N196" s="154">
        <f t="shared" si="27"/>
        <v>0</v>
      </c>
      <c r="O196" s="83">
        <f t="shared" si="28"/>
        <v>-753051.52</v>
      </c>
      <c r="P196" s="87">
        <f t="shared" si="29"/>
        <v>-1</v>
      </c>
      <c r="Q196" s="78"/>
    </row>
    <row r="197" spans="2:17" s="79" customFormat="1" ht="12.75" x14ac:dyDescent="0.2">
      <c r="B197" s="72"/>
      <c r="C197" s="80" t="s">
        <v>209</v>
      </c>
      <c r="D197" s="81" t="s">
        <v>430</v>
      </c>
      <c r="E197" s="82">
        <f>IFERROR(VLOOKUP($C197,'2025'!$C$273:$U$528,19,FALSE),0)</f>
        <v>488593.95000000019</v>
      </c>
      <c r="F197" s="83">
        <f>IFERROR(VLOOKUP($C197,'2025'!$C$8:$U$263,19,FALSE),0)</f>
        <v>396749.93999999994</v>
      </c>
      <c r="G197" s="84">
        <f t="shared" si="22"/>
        <v>0.81202384925150994</v>
      </c>
      <c r="H197" s="85">
        <f t="shared" si="23"/>
        <v>4.9809167147914721E-5</v>
      </c>
      <c r="I197" s="86">
        <f t="shared" si="24"/>
        <v>-91844.010000000242</v>
      </c>
      <c r="J197" s="87">
        <f t="shared" si="25"/>
        <v>-0.18797615074849006</v>
      </c>
      <c r="K197" s="82">
        <f>VLOOKUP($C197,'2025'!$C$273:$U$528,VLOOKUP($L$4,Master!$D$9:$G$20,4,FALSE),FALSE)</f>
        <v>188821.80000000008</v>
      </c>
      <c r="L197" s="83">
        <f>VLOOKUP($C197,'2025'!$C$8:$U$263,VLOOKUP($L$4,Master!$D$9:$G$20,4,FALSE),FALSE)</f>
        <v>158442.37999999998</v>
      </c>
      <c r="M197" s="154">
        <f t="shared" si="26"/>
        <v>0.83911063235283168</v>
      </c>
      <c r="N197" s="154">
        <f t="shared" si="27"/>
        <v>1.9891327491400304E-5</v>
      </c>
      <c r="O197" s="83">
        <f t="shared" si="28"/>
        <v>-30379.4200000001</v>
      </c>
      <c r="P197" s="87">
        <f t="shared" si="29"/>
        <v>-0.16088936764716832</v>
      </c>
      <c r="Q197" s="78"/>
    </row>
    <row r="198" spans="2:17" s="79" customFormat="1" ht="12.75" x14ac:dyDescent="0.2">
      <c r="B198" s="72"/>
      <c r="C198" s="80" t="s">
        <v>210</v>
      </c>
      <c r="D198" s="81" t="s">
        <v>431</v>
      </c>
      <c r="E198" s="82">
        <f>IFERROR(VLOOKUP($C198,'2025'!$C$273:$U$528,19,FALSE),0)</f>
        <v>31522.589999999997</v>
      </c>
      <c r="F198" s="83">
        <f>IFERROR(VLOOKUP($C198,'2025'!$C$8:$U$263,19,FALSE),0)</f>
        <v>23942.510000000002</v>
      </c>
      <c r="G198" s="84">
        <f t="shared" si="22"/>
        <v>0.75953498744868375</v>
      </c>
      <c r="H198" s="85">
        <f t="shared" si="23"/>
        <v>3.0058138950962918E-6</v>
      </c>
      <c r="I198" s="86">
        <f t="shared" si="24"/>
        <v>-7580.0799999999945</v>
      </c>
      <c r="J198" s="87">
        <f t="shared" si="25"/>
        <v>-0.24046501255131622</v>
      </c>
      <c r="K198" s="82">
        <f>VLOOKUP($C198,'2025'!$C$273:$U$528,VLOOKUP($L$4,Master!$D$9:$G$20,4,FALSE),FALSE)</f>
        <v>12613.390000000001</v>
      </c>
      <c r="L198" s="83">
        <f>VLOOKUP($C198,'2025'!$C$8:$U$263,VLOOKUP($L$4,Master!$D$9:$G$20,4,FALSE),FALSE)</f>
        <v>10874.75</v>
      </c>
      <c r="M198" s="154">
        <f t="shared" si="26"/>
        <v>0.86215918163158345</v>
      </c>
      <c r="N198" s="154">
        <f t="shared" si="27"/>
        <v>1.365248449544279E-6</v>
      </c>
      <c r="O198" s="83">
        <f t="shared" si="28"/>
        <v>-1738.6400000000012</v>
      </c>
      <c r="P198" s="87">
        <f t="shared" si="29"/>
        <v>-0.1378408183684165</v>
      </c>
      <c r="Q198" s="78"/>
    </row>
    <row r="199" spans="2:17" s="79" customFormat="1" ht="25.5" x14ac:dyDescent="0.2">
      <c r="B199" s="72"/>
      <c r="C199" s="80" t="s">
        <v>503</v>
      </c>
      <c r="D199" s="81" t="s">
        <v>504</v>
      </c>
      <c r="E199" s="82">
        <f>IFERROR(VLOOKUP($C199,'2025'!$C$273:$U$528,19,FALSE),0)</f>
        <v>376281.78000000009</v>
      </c>
      <c r="F199" s="83">
        <f>IFERROR(VLOOKUP($C199,'2025'!$C$8:$U$263,19,FALSE),0)</f>
        <v>1637042.8299999996</v>
      </c>
      <c r="G199" s="84">
        <f t="shared" si="22"/>
        <v>4.3505769266851004</v>
      </c>
      <c r="H199" s="85">
        <f t="shared" si="23"/>
        <v>2.0551922439551054E-4</v>
      </c>
      <c r="I199" s="86">
        <f t="shared" si="24"/>
        <v>1260761.0499999996</v>
      </c>
      <c r="J199" s="87">
        <f t="shared" si="25"/>
        <v>3.3505769266851009</v>
      </c>
      <c r="K199" s="82">
        <f>VLOOKUP($C199,'2025'!$C$273:$U$528,VLOOKUP($L$4,Master!$D$9:$G$20,4,FALSE),FALSE)</f>
        <v>85402.750000000044</v>
      </c>
      <c r="L199" s="83">
        <f>VLOOKUP($C199,'2025'!$C$8:$U$263,VLOOKUP($L$4,Master!$D$9:$G$20,4,FALSE),FALSE)</f>
        <v>1003003.6099999998</v>
      </c>
      <c r="M199" s="154">
        <f t="shared" si="26"/>
        <v>11.744394764805573</v>
      </c>
      <c r="N199" s="154">
        <f t="shared" si="27"/>
        <v>1.2592005548999421E-4</v>
      </c>
      <c r="O199" s="83">
        <f t="shared" si="28"/>
        <v>917600.85999999975</v>
      </c>
      <c r="P199" s="87">
        <f t="shared" si="29"/>
        <v>10.744394764805575</v>
      </c>
      <c r="Q199" s="78"/>
    </row>
    <row r="200" spans="2:17" s="79" customFormat="1" ht="12.75" x14ac:dyDescent="0.2">
      <c r="B200" s="72"/>
      <c r="C200" s="80" t="s">
        <v>505</v>
      </c>
      <c r="D200" s="81" t="s">
        <v>506</v>
      </c>
      <c r="E200" s="82">
        <f>IFERROR(VLOOKUP($C200,'2025'!$C$273:$U$528,19,FALSE),0)</f>
        <v>260386.47000000003</v>
      </c>
      <c r="F200" s="83">
        <f>IFERROR(VLOOKUP($C200,'2025'!$C$8:$U$263,19,FALSE),0)</f>
        <v>436506.88</v>
      </c>
      <c r="G200" s="84">
        <f t="shared" si="22"/>
        <v>1.6763808042714352</v>
      </c>
      <c r="H200" s="85">
        <f t="shared" si="23"/>
        <v>5.4800371607201144E-5</v>
      </c>
      <c r="I200" s="86">
        <f t="shared" si="24"/>
        <v>176120.40999999997</v>
      </c>
      <c r="J200" s="87">
        <f t="shared" si="25"/>
        <v>0.67638080427143532</v>
      </c>
      <c r="K200" s="82">
        <f>VLOOKUP($C200,'2025'!$C$273:$U$528,VLOOKUP($L$4,Master!$D$9:$G$20,4,FALSE),FALSE)</f>
        <v>139010.22999999998</v>
      </c>
      <c r="L200" s="83">
        <f>VLOOKUP($C200,'2025'!$C$8:$U$263,VLOOKUP($L$4,Master!$D$9:$G$20,4,FALSE),FALSE)</f>
        <v>349092.49000000005</v>
      </c>
      <c r="M200" s="154">
        <f t="shared" si="26"/>
        <v>2.5112719402018118</v>
      </c>
      <c r="N200" s="154">
        <f t="shared" si="27"/>
        <v>4.382610917216964E-5</v>
      </c>
      <c r="O200" s="83">
        <f t="shared" si="28"/>
        <v>210082.26000000007</v>
      </c>
      <c r="P200" s="87">
        <f t="shared" si="29"/>
        <v>1.5112719402018118</v>
      </c>
      <c r="Q200" s="78"/>
    </row>
    <row r="201" spans="2:17" s="79" customFormat="1" ht="12.75" x14ac:dyDescent="0.2">
      <c r="B201" s="72"/>
      <c r="C201" s="80" t="s">
        <v>507</v>
      </c>
      <c r="D201" s="81" t="s">
        <v>362</v>
      </c>
      <c r="E201" s="82">
        <f>IFERROR(VLOOKUP($C201,'2025'!$C$273:$U$528,19,FALSE),0)</f>
        <v>285226.13999999996</v>
      </c>
      <c r="F201" s="83">
        <f>IFERROR(VLOOKUP($C201,'2025'!$C$8:$U$263,19,FALSE),0)</f>
        <v>210202.18</v>
      </c>
      <c r="G201" s="84">
        <f t="shared" si="22"/>
        <v>0.73696674505359161</v>
      </c>
      <c r="H201" s="85">
        <f t="shared" si="23"/>
        <v>2.6389406683907901E-5</v>
      </c>
      <c r="I201" s="86">
        <f t="shared" si="24"/>
        <v>-75023.959999999963</v>
      </c>
      <c r="J201" s="87">
        <f t="shared" si="25"/>
        <v>-0.26303325494640839</v>
      </c>
      <c r="K201" s="82">
        <f>VLOOKUP($C201,'2025'!$C$273:$U$528,VLOOKUP($L$4,Master!$D$9:$G$20,4,FALSE),FALSE)</f>
        <v>106931.12999999999</v>
      </c>
      <c r="L201" s="83">
        <f>VLOOKUP($C201,'2025'!$C$8:$U$263,VLOOKUP($L$4,Master!$D$9:$G$20,4,FALSE),FALSE)</f>
        <v>83872.83</v>
      </c>
      <c r="M201" s="154">
        <f t="shared" si="26"/>
        <v>0.78436307556087748</v>
      </c>
      <c r="N201" s="154">
        <f t="shared" si="27"/>
        <v>1.0529644462299446E-5</v>
      </c>
      <c r="O201" s="83">
        <f t="shared" si="28"/>
        <v>-23058.299999999988</v>
      </c>
      <c r="P201" s="87">
        <f t="shared" si="29"/>
        <v>-0.21563692443912255</v>
      </c>
      <c r="Q201" s="78"/>
    </row>
    <row r="202" spans="2:17" s="79" customFormat="1" ht="12.75" x14ac:dyDescent="0.2">
      <c r="B202" s="72"/>
      <c r="C202" s="80" t="s">
        <v>508</v>
      </c>
      <c r="D202" s="81" t="s">
        <v>509</v>
      </c>
      <c r="E202" s="82">
        <f>IFERROR(VLOOKUP($C202,'2025'!$C$273:$U$528,19,FALSE),0)</f>
        <v>913387.27</v>
      </c>
      <c r="F202" s="83">
        <f>IFERROR(VLOOKUP($C202,'2025'!$C$8:$U$263,19,FALSE),0)</f>
        <v>733845.70000000019</v>
      </c>
      <c r="G202" s="84">
        <f t="shared" ref="G202:G251" si="30">IFERROR(F202/E202,0)</f>
        <v>0.80343324688551898</v>
      </c>
      <c r="H202" s="85">
        <f t="shared" ref="H202:H251" si="31">F202/$D$4</f>
        <v>9.2129171165289907E-5</v>
      </c>
      <c r="I202" s="86">
        <f t="shared" ref="I202:I251" si="32">F202-E202</f>
        <v>-179541.56999999983</v>
      </c>
      <c r="J202" s="87">
        <f t="shared" ref="J202:J251" si="33">IFERROR(I202/E202,0)</f>
        <v>-0.19656675311448105</v>
      </c>
      <c r="K202" s="82">
        <f>VLOOKUP($C202,'2025'!$C$273:$U$528,VLOOKUP($L$4,Master!$D$9:$G$20,4,FALSE),FALSE)</f>
        <v>363890.09999999992</v>
      </c>
      <c r="L202" s="83">
        <f>VLOOKUP($C202,'2025'!$C$8:$U$263,VLOOKUP($L$4,Master!$D$9:$G$20,4,FALSE),FALSE)</f>
        <v>289799.8</v>
      </c>
      <c r="M202" s="154">
        <f t="shared" ref="M202:M251" si="34">IFERROR(L202/K202,0)</f>
        <v>0.79639374635363824</v>
      </c>
      <c r="N202" s="154">
        <f t="shared" ref="N202:N251" si="35">L202/$D$4</f>
        <v>3.6382328571069873E-5</v>
      </c>
      <c r="O202" s="83">
        <f t="shared" ref="O202:O251" si="36">L202-K202</f>
        <v>-74090.29999999993</v>
      </c>
      <c r="P202" s="87">
        <f t="shared" ref="P202:P251" si="37">IFERROR(O202/K202,0)</f>
        <v>-0.20360625364636176</v>
      </c>
      <c r="Q202" s="78"/>
    </row>
    <row r="203" spans="2:17" s="79" customFormat="1" ht="25.5" x14ac:dyDescent="0.2">
      <c r="B203" s="72"/>
      <c r="C203" s="80" t="s">
        <v>516</v>
      </c>
      <c r="D203" s="81" t="s">
        <v>517</v>
      </c>
      <c r="E203" s="82">
        <f>IFERROR(VLOOKUP($C203,'2025'!$C$273:$U$528,19,FALSE),0)</f>
        <v>307458.45</v>
      </c>
      <c r="F203" s="83">
        <f>IFERROR(VLOOKUP($C203,'2025'!$C$8:$U$263,19,FALSE),0)</f>
        <v>979325.14</v>
      </c>
      <c r="G203" s="84">
        <f t="shared" si="30"/>
        <v>3.1852275974200741</v>
      </c>
      <c r="H203" s="85">
        <f t="shared" si="31"/>
        <v>1.2294738996158384E-4</v>
      </c>
      <c r="I203" s="86">
        <f t="shared" si="32"/>
        <v>671866.69</v>
      </c>
      <c r="J203" s="87">
        <f t="shared" si="33"/>
        <v>2.1852275974200741</v>
      </c>
      <c r="K203" s="82">
        <f>VLOOKUP($C203,'2025'!$C$273:$U$528,VLOOKUP($L$4,Master!$D$9:$G$20,4,FALSE),FALSE)</f>
        <v>116862.47000000002</v>
      </c>
      <c r="L203" s="83">
        <f>VLOOKUP($C203,'2025'!$C$8:$U$263,VLOOKUP($L$4,Master!$D$9:$G$20,4,FALSE),FALSE)</f>
        <v>862786.67</v>
      </c>
      <c r="M203" s="154">
        <f t="shared" si="34"/>
        <v>7.3829234483919421</v>
      </c>
      <c r="N203" s="154">
        <f t="shared" si="35"/>
        <v>1.0831680392698421E-4</v>
      </c>
      <c r="O203" s="83">
        <f t="shared" si="36"/>
        <v>745924.20000000007</v>
      </c>
      <c r="P203" s="87">
        <f t="shared" si="37"/>
        <v>6.382923448391943</v>
      </c>
      <c r="Q203" s="78"/>
    </row>
    <row r="204" spans="2:17" s="79" customFormat="1" ht="12.75" x14ac:dyDescent="0.2">
      <c r="B204" s="72"/>
      <c r="C204" s="80" t="s">
        <v>211</v>
      </c>
      <c r="D204" s="81" t="s">
        <v>432</v>
      </c>
      <c r="E204" s="82">
        <f>IFERROR(VLOOKUP($C204,'2025'!$C$273:$U$528,19,FALSE),0)</f>
        <v>1962916.1600000004</v>
      </c>
      <c r="F204" s="83">
        <f>IFERROR(VLOOKUP($C204,'2025'!$C$8:$U$263,19,FALSE),0)</f>
        <v>1035458.6099999999</v>
      </c>
      <c r="G204" s="84">
        <f t="shared" si="30"/>
        <v>0.527510359892294</v>
      </c>
      <c r="H204" s="85">
        <f t="shared" si="31"/>
        <v>1.2999455269038589E-4</v>
      </c>
      <c r="I204" s="86">
        <f t="shared" si="32"/>
        <v>-927457.55000000051</v>
      </c>
      <c r="J204" s="87">
        <f t="shared" si="33"/>
        <v>-0.47248964010770605</v>
      </c>
      <c r="K204" s="82">
        <f>VLOOKUP($C204,'2025'!$C$273:$U$528,VLOOKUP($L$4,Master!$D$9:$G$20,4,FALSE),FALSE)</f>
        <v>935826.84000000008</v>
      </c>
      <c r="L204" s="83">
        <f>VLOOKUP($C204,'2025'!$C$8:$U$263,VLOOKUP($L$4,Master!$D$9:$G$20,4,FALSE),FALSE)</f>
        <v>493664.93</v>
      </c>
      <c r="M204" s="154">
        <f t="shared" si="34"/>
        <v>0.52751738772527612</v>
      </c>
      <c r="N204" s="154">
        <f t="shared" si="35"/>
        <v>6.1976163155648176E-5</v>
      </c>
      <c r="O204" s="83">
        <f t="shared" si="36"/>
        <v>-442161.91000000009</v>
      </c>
      <c r="P204" s="87">
        <f t="shared" si="37"/>
        <v>-0.47248261227472388</v>
      </c>
      <c r="Q204" s="78"/>
    </row>
    <row r="205" spans="2:17" s="79" customFormat="1" ht="12.75" x14ac:dyDescent="0.2">
      <c r="B205" s="72"/>
      <c r="C205" s="80" t="s">
        <v>212</v>
      </c>
      <c r="D205" s="81" t="s">
        <v>433</v>
      </c>
      <c r="E205" s="82">
        <f>IFERROR(VLOOKUP($C205,'2025'!$C$273:$U$528,19,FALSE),0)</f>
        <v>485915.87</v>
      </c>
      <c r="F205" s="83">
        <f>IFERROR(VLOOKUP($C205,'2025'!$C$8:$U$263,19,FALSE),0)</f>
        <v>366272.86</v>
      </c>
      <c r="G205" s="84">
        <f t="shared" si="30"/>
        <v>0.75377834438706437</v>
      </c>
      <c r="H205" s="85">
        <f t="shared" si="31"/>
        <v>4.598298390539081E-5</v>
      </c>
      <c r="I205" s="86">
        <f t="shared" si="32"/>
        <v>-119643.01000000001</v>
      </c>
      <c r="J205" s="87">
        <f t="shared" si="33"/>
        <v>-0.24622165561293566</v>
      </c>
      <c r="K205" s="82">
        <f>VLOOKUP($C205,'2025'!$C$273:$U$528,VLOOKUP($L$4,Master!$D$9:$G$20,4,FALSE),FALSE)</f>
        <v>135298.68</v>
      </c>
      <c r="L205" s="83">
        <f>VLOOKUP($C205,'2025'!$C$8:$U$263,VLOOKUP($L$4,Master!$D$9:$G$20,4,FALSE),FALSE)</f>
        <v>227088.07999999996</v>
      </c>
      <c r="M205" s="154">
        <f t="shared" si="34"/>
        <v>1.678420513784761</v>
      </c>
      <c r="N205" s="154">
        <f t="shared" si="35"/>
        <v>2.8509312777763824E-5</v>
      </c>
      <c r="O205" s="83">
        <f t="shared" si="36"/>
        <v>91789.399999999965</v>
      </c>
      <c r="P205" s="87">
        <f t="shared" si="37"/>
        <v>0.67842051378476098</v>
      </c>
      <c r="Q205" s="78"/>
    </row>
    <row r="206" spans="2:17" s="79" customFormat="1" ht="12.75" x14ac:dyDescent="0.2">
      <c r="B206" s="72"/>
      <c r="C206" s="80" t="s">
        <v>213</v>
      </c>
      <c r="D206" s="81" t="s">
        <v>434</v>
      </c>
      <c r="E206" s="82">
        <f>IFERROR(VLOOKUP($C206,'2025'!$C$273:$U$528,19,FALSE),0)</f>
        <v>411713.48000000004</v>
      </c>
      <c r="F206" s="83">
        <f>IFERROR(VLOOKUP($C206,'2025'!$C$8:$U$263,19,FALSE),0)</f>
        <v>232468.06000000003</v>
      </c>
      <c r="G206" s="84">
        <f t="shared" si="30"/>
        <v>0.56463553245815512</v>
      </c>
      <c r="H206" s="85">
        <f t="shared" si="31"/>
        <v>2.9184731463579987E-5</v>
      </c>
      <c r="I206" s="86">
        <f t="shared" si="32"/>
        <v>-179245.42</v>
      </c>
      <c r="J206" s="87">
        <f t="shared" si="33"/>
        <v>-0.43536446754184488</v>
      </c>
      <c r="K206" s="82">
        <f>VLOOKUP($C206,'2025'!$C$273:$U$528,VLOOKUP($L$4,Master!$D$9:$G$20,4,FALSE),FALSE)</f>
        <v>198670.12999999995</v>
      </c>
      <c r="L206" s="83">
        <f>VLOOKUP($C206,'2025'!$C$8:$U$263,VLOOKUP($L$4,Master!$D$9:$G$20,4,FALSE),FALSE)</f>
        <v>91696.170000000013</v>
      </c>
      <c r="M206" s="154">
        <f t="shared" si="34"/>
        <v>0.46154985653857494</v>
      </c>
      <c r="N206" s="154">
        <f t="shared" si="35"/>
        <v>1.1511809827503956E-5</v>
      </c>
      <c r="O206" s="83">
        <f t="shared" si="36"/>
        <v>-106973.95999999993</v>
      </c>
      <c r="P206" s="87">
        <f t="shared" si="37"/>
        <v>-0.53845014346142506</v>
      </c>
      <c r="Q206" s="78"/>
    </row>
    <row r="207" spans="2:17" s="79" customFormat="1" ht="12.75" x14ac:dyDescent="0.2">
      <c r="B207" s="72"/>
      <c r="C207" s="80" t="s">
        <v>214</v>
      </c>
      <c r="D207" s="81" t="s">
        <v>435</v>
      </c>
      <c r="E207" s="82">
        <f>IFERROR(VLOOKUP($C207,'2025'!$C$273:$U$528,19,FALSE),0)</f>
        <v>442227</v>
      </c>
      <c r="F207" s="83">
        <f>IFERROR(VLOOKUP($C207,'2025'!$C$8:$U$263,19,FALSE),0)</f>
        <v>302345.05000000005</v>
      </c>
      <c r="G207" s="84">
        <f t="shared" si="30"/>
        <v>0.68368745011046372</v>
      </c>
      <c r="H207" s="85">
        <f t="shared" si="31"/>
        <v>3.7957296557611675E-5</v>
      </c>
      <c r="I207" s="86">
        <f t="shared" si="32"/>
        <v>-139881.94999999995</v>
      </c>
      <c r="J207" s="87">
        <f t="shared" si="33"/>
        <v>-0.31631254988953628</v>
      </c>
      <c r="K207" s="82">
        <f>VLOOKUP($C207,'2025'!$C$273:$U$528,VLOOKUP($L$4,Master!$D$9:$G$20,4,FALSE),FALSE)</f>
        <v>143691.78000000003</v>
      </c>
      <c r="L207" s="83">
        <f>VLOOKUP($C207,'2025'!$C$8:$U$263,VLOOKUP($L$4,Master!$D$9:$G$20,4,FALSE),FALSE)</f>
        <v>192285.37</v>
      </c>
      <c r="M207" s="154">
        <f t="shared" si="34"/>
        <v>1.3381793307870495</v>
      </c>
      <c r="N207" s="154">
        <f t="shared" si="35"/>
        <v>2.4140077083385643E-5</v>
      </c>
      <c r="O207" s="83">
        <f t="shared" si="36"/>
        <v>48593.589999999967</v>
      </c>
      <c r="P207" s="87">
        <f t="shared" si="37"/>
        <v>0.33817933078704959</v>
      </c>
      <c r="Q207" s="78"/>
    </row>
    <row r="208" spans="2:17" s="79" customFormat="1" ht="12.75" x14ac:dyDescent="0.2">
      <c r="B208" s="72"/>
      <c r="C208" s="80" t="s">
        <v>215</v>
      </c>
      <c r="D208" s="81" t="s">
        <v>436</v>
      </c>
      <c r="E208" s="82">
        <f>IFERROR(VLOOKUP($C208,'2025'!$C$273:$U$528,19,FALSE),0)</f>
        <v>160855.75</v>
      </c>
      <c r="F208" s="83">
        <f>IFERROR(VLOOKUP($C208,'2025'!$C$8:$U$263,19,FALSE),0)</f>
        <v>138665.25999999998</v>
      </c>
      <c r="G208" s="84">
        <f t="shared" si="30"/>
        <v>0.86204726905939</v>
      </c>
      <c r="H208" s="85">
        <f t="shared" si="31"/>
        <v>1.7408449042107111E-5</v>
      </c>
      <c r="I208" s="86">
        <f t="shared" si="32"/>
        <v>-22190.49000000002</v>
      </c>
      <c r="J208" s="87">
        <f t="shared" si="33"/>
        <v>-0.13795273094060995</v>
      </c>
      <c r="K208" s="82">
        <f>VLOOKUP($C208,'2025'!$C$273:$U$528,VLOOKUP($L$4,Master!$D$9:$G$20,4,FALSE),FALSE)</f>
        <v>69425.770000000019</v>
      </c>
      <c r="L208" s="83">
        <f>VLOOKUP($C208,'2025'!$C$8:$U$263,VLOOKUP($L$4,Master!$D$9:$G$20,4,FALSE),FALSE)</f>
        <v>47997.739999999983</v>
      </c>
      <c r="M208" s="154">
        <f t="shared" si="34"/>
        <v>0.69135336921722257</v>
      </c>
      <c r="N208" s="154">
        <f t="shared" si="35"/>
        <v>6.0257789941496951E-6</v>
      </c>
      <c r="O208" s="83">
        <f t="shared" si="36"/>
        <v>-21428.030000000035</v>
      </c>
      <c r="P208" s="87">
        <f t="shared" si="37"/>
        <v>-0.30864663078277749</v>
      </c>
      <c r="Q208" s="78"/>
    </row>
    <row r="209" spans="2:17" s="79" customFormat="1" ht="25.5" x14ac:dyDescent="0.2">
      <c r="B209" s="72"/>
      <c r="C209" s="80" t="s">
        <v>216</v>
      </c>
      <c r="D209" s="81" t="s">
        <v>437</v>
      </c>
      <c r="E209" s="82">
        <f>IFERROR(VLOOKUP($C209,'2025'!$C$273:$U$528,19,FALSE),0)</f>
        <v>90783.41</v>
      </c>
      <c r="F209" s="83">
        <f>IFERROR(VLOOKUP($C209,'2025'!$C$8:$U$263,19,FALSE),0)</f>
        <v>75212.73</v>
      </c>
      <c r="G209" s="84">
        <f t="shared" si="30"/>
        <v>0.82848540278449545</v>
      </c>
      <c r="H209" s="85">
        <f t="shared" si="31"/>
        <v>9.4424297587064053E-6</v>
      </c>
      <c r="I209" s="86">
        <f t="shared" si="32"/>
        <v>-15570.680000000008</v>
      </c>
      <c r="J209" s="87">
        <f t="shared" si="33"/>
        <v>-0.17151459721550455</v>
      </c>
      <c r="K209" s="82">
        <f>VLOOKUP($C209,'2025'!$C$273:$U$528,VLOOKUP($L$4,Master!$D$9:$G$20,4,FALSE),FALSE)</f>
        <v>39230.490000000013</v>
      </c>
      <c r="L209" s="83">
        <f>VLOOKUP($C209,'2025'!$C$8:$U$263,VLOOKUP($L$4,Master!$D$9:$G$20,4,FALSE),FALSE)</f>
        <v>29124.26</v>
      </c>
      <c r="M209" s="154">
        <f t="shared" si="34"/>
        <v>0.74238838209769975</v>
      </c>
      <c r="N209" s="154">
        <f t="shared" si="35"/>
        <v>3.6563461973033367E-6</v>
      </c>
      <c r="O209" s="83">
        <f t="shared" si="36"/>
        <v>-10106.230000000014</v>
      </c>
      <c r="P209" s="87">
        <f t="shared" si="37"/>
        <v>-0.25761161790230025</v>
      </c>
      <c r="Q209" s="78"/>
    </row>
    <row r="210" spans="2:17" s="79" customFormat="1" ht="12.75" x14ac:dyDescent="0.2">
      <c r="B210" s="72"/>
      <c r="C210" s="80" t="s">
        <v>217</v>
      </c>
      <c r="D210" s="81" t="s">
        <v>439</v>
      </c>
      <c r="E210" s="82">
        <f>IFERROR(VLOOKUP($C210,'2025'!$C$273:$U$528,19,FALSE),0)</f>
        <v>17628.169999999998</v>
      </c>
      <c r="F210" s="83">
        <f>IFERROR(VLOOKUP($C210,'2025'!$C$8:$U$263,19,FALSE),0)</f>
        <v>0</v>
      </c>
      <c r="G210" s="84">
        <f t="shared" si="30"/>
        <v>0</v>
      </c>
      <c r="H210" s="85">
        <f t="shared" si="31"/>
        <v>0</v>
      </c>
      <c r="I210" s="86">
        <f t="shared" si="32"/>
        <v>-17628.169999999998</v>
      </c>
      <c r="J210" s="87">
        <f t="shared" si="33"/>
        <v>-1</v>
      </c>
      <c r="K210" s="82">
        <f>VLOOKUP($C210,'2025'!$C$273:$U$528,VLOOKUP($L$4,Master!$D$9:$G$20,4,FALSE),FALSE)</f>
        <v>17628.169999999998</v>
      </c>
      <c r="L210" s="83">
        <f>VLOOKUP($C210,'2025'!$C$8:$U$263,VLOOKUP($L$4,Master!$D$9:$G$20,4,FALSE),FALSE)</f>
        <v>0</v>
      </c>
      <c r="M210" s="154">
        <f t="shared" si="34"/>
        <v>0</v>
      </c>
      <c r="N210" s="154">
        <f t="shared" si="35"/>
        <v>0</v>
      </c>
      <c r="O210" s="83">
        <f t="shared" si="36"/>
        <v>-17628.169999999998</v>
      </c>
      <c r="P210" s="87">
        <f t="shared" si="37"/>
        <v>-1</v>
      </c>
      <c r="Q210" s="78"/>
    </row>
    <row r="211" spans="2:17" s="79" customFormat="1" ht="12.75" x14ac:dyDescent="0.2">
      <c r="B211" s="72"/>
      <c r="C211" s="80" t="s">
        <v>218</v>
      </c>
      <c r="D211" s="81" t="s">
        <v>440</v>
      </c>
      <c r="E211" s="82">
        <f>IFERROR(VLOOKUP($C211,'2025'!$C$273:$U$528,19,FALSE),0)</f>
        <v>4528915.1500000004</v>
      </c>
      <c r="F211" s="83">
        <f>IFERROR(VLOOKUP($C211,'2025'!$C$8:$U$263,19,FALSE),0)</f>
        <v>3670489.2399999998</v>
      </c>
      <c r="G211" s="84">
        <f t="shared" si="30"/>
        <v>0.81045661453825191</v>
      </c>
      <c r="H211" s="85">
        <f t="shared" si="31"/>
        <v>4.6080413287468298E-4</v>
      </c>
      <c r="I211" s="86">
        <f t="shared" si="32"/>
        <v>-858425.91000000061</v>
      </c>
      <c r="J211" s="87">
        <f t="shared" si="33"/>
        <v>-0.18954338546174807</v>
      </c>
      <c r="K211" s="82">
        <f>VLOOKUP($C211,'2025'!$C$273:$U$528,VLOOKUP($L$4,Master!$D$9:$G$20,4,FALSE),FALSE)</f>
        <v>1200414.1599999999</v>
      </c>
      <c r="L211" s="83">
        <f>VLOOKUP($C211,'2025'!$C$8:$U$263,VLOOKUP($L$4,Master!$D$9:$G$20,4,FALSE),FALSE)</f>
        <v>1060226.79</v>
      </c>
      <c r="M211" s="154">
        <f t="shared" si="34"/>
        <v>0.88321749720113274</v>
      </c>
      <c r="N211" s="154">
        <f t="shared" si="35"/>
        <v>1.3310402365229618E-4</v>
      </c>
      <c r="O211" s="83">
        <f t="shared" si="36"/>
        <v>-140187.36999999988</v>
      </c>
      <c r="P211" s="87">
        <f t="shared" si="37"/>
        <v>-0.11678250279886726</v>
      </c>
      <c r="Q211" s="78"/>
    </row>
    <row r="212" spans="2:17" s="79" customFormat="1" ht="12.75" x14ac:dyDescent="0.2">
      <c r="B212" s="72"/>
      <c r="C212" s="80" t="s">
        <v>219</v>
      </c>
      <c r="D212" s="81" t="s">
        <v>441</v>
      </c>
      <c r="E212" s="82">
        <f>IFERROR(VLOOKUP($C212,'2025'!$C$273:$U$528,19,FALSE),0)</f>
        <v>10842161.390000001</v>
      </c>
      <c r="F212" s="83">
        <f>IFERROR(VLOOKUP($C212,'2025'!$C$8:$U$263,19,FALSE),0)</f>
        <v>11052925.110000001</v>
      </c>
      <c r="G212" s="84">
        <f t="shared" si="30"/>
        <v>1.0194392716008076</v>
      </c>
      <c r="H212" s="85">
        <f t="shared" si="31"/>
        <v>1.3876170826323852E-3</v>
      </c>
      <c r="I212" s="86">
        <f t="shared" si="32"/>
        <v>210763.72000000067</v>
      </c>
      <c r="J212" s="87">
        <f t="shared" si="33"/>
        <v>1.9439271600807693E-2</v>
      </c>
      <c r="K212" s="82">
        <f>VLOOKUP($C212,'2025'!$C$273:$U$528,VLOOKUP($L$4,Master!$D$9:$G$20,4,FALSE),FALSE)</f>
        <v>3599332.0000000005</v>
      </c>
      <c r="L212" s="83">
        <f>VLOOKUP($C212,'2025'!$C$8:$U$263,VLOOKUP($L$4,Master!$D$9:$G$20,4,FALSE),FALSE)</f>
        <v>4156069.8400000003</v>
      </c>
      <c r="M212" s="154">
        <f t="shared" si="34"/>
        <v>1.1546781013810339</v>
      </c>
      <c r="N212" s="154">
        <f t="shared" si="35"/>
        <v>5.2176536520450953E-4</v>
      </c>
      <c r="O212" s="83">
        <f t="shared" si="36"/>
        <v>556737.83999999985</v>
      </c>
      <c r="P212" s="87">
        <f t="shared" si="37"/>
        <v>0.15467810138103397</v>
      </c>
      <c r="Q212" s="78"/>
    </row>
    <row r="213" spans="2:17" s="79" customFormat="1" ht="12.75" x14ac:dyDescent="0.2">
      <c r="B213" s="72"/>
      <c r="C213" s="80" t="s">
        <v>220</v>
      </c>
      <c r="D213" s="81" t="s">
        <v>442</v>
      </c>
      <c r="E213" s="82">
        <f>IFERROR(VLOOKUP($C213,'2025'!$C$273:$U$528,19,FALSE),0)</f>
        <v>31598610.120000005</v>
      </c>
      <c r="F213" s="83">
        <f>IFERROR(VLOOKUP($C213,'2025'!$C$8:$U$263,19,FALSE),0)</f>
        <v>31466105.599999994</v>
      </c>
      <c r="G213" s="84">
        <f t="shared" si="30"/>
        <v>0.99580663454826635</v>
      </c>
      <c r="H213" s="85">
        <f t="shared" si="31"/>
        <v>3.9503484570768566E-3</v>
      </c>
      <c r="I213" s="86">
        <f t="shared" si="32"/>
        <v>-132504.52000001073</v>
      </c>
      <c r="J213" s="87">
        <f t="shared" si="33"/>
        <v>-4.1933654517336948E-3</v>
      </c>
      <c r="K213" s="82">
        <f>VLOOKUP($C213,'2025'!$C$273:$U$528,VLOOKUP($L$4,Master!$D$9:$G$20,4,FALSE),FALSE)</f>
        <v>10504479.700000001</v>
      </c>
      <c r="L213" s="83">
        <f>VLOOKUP($C213,'2025'!$C$8:$U$263,VLOOKUP($L$4,Master!$D$9:$G$20,4,FALSE),FALSE)</f>
        <v>11273721.1</v>
      </c>
      <c r="M213" s="154">
        <f t="shared" si="34"/>
        <v>1.0732298430735221</v>
      </c>
      <c r="N213" s="154">
        <f t="shared" si="35"/>
        <v>1.4153364677229015E-3</v>
      </c>
      <c r="O213" s="83">
        <f t="shared" si="36"/>
        <v>769241.39999999851</v>
      </c>
      <c r="P213" s="87">
        <f t="shared" si="37"/>
        <v>7.3229843073522094E-2</v>
      </c>
      <c r="Q213" s="78"/>
    </row>
    <row r="214" spans="2:17" s="79" customFormat="1" ht="12.75" x14ac:dyDescent="0.2">
      <c r="B214" s="72"/>
      <c r="C214" s="80" t="s">
        <v>221</v>
      </c>
      <c r="D214" s="81" t="s">
        <v>443</v>
      </c>
      <c r="E214" s="82">
        <f>IFERROR(VLOOKUP($C214,'2025'!$C$273:$U$528,19,FALSE),0)</f>
        <v>12508199.110000003</v>
      </c>
      <c r="F214" s="83">
        <f>IFERROR(VLOOKUP($C214,'2025'!$C$8:$U$263,19,FALSE),0)</f>
        <v>12338879.82</v>
      </c>
      <c r="G214" s="84">
        <f t="shared" si="30"/>
        <v>0.98646333588784685</v>
      </c>
      <c r="H214" s="85">
        <f t="shared" si="31"/>
        <v>1.5490596605318E-3</v>
      </c>
      <c r="I214" s="86">
        <f t="shared" si="32"/>
        <v>-169319.29000000283</v>
      </c>
      <c r="J214" s="87">
        <f t="shared" si="33"/>
        <v>-1.3536664112153136E-2</v>
      </c>
      <c r="K214" s="82">
        <f>VLOOKUP($C214,'2025'!$C$273:$U$528,VLOOKUP($L$4,Master!$D$9:$G$20,4,FALSE),FALSE)</f>
        <v>4198862.8100000005</v>
      </c>
      <c r="L214" s="83">
        <f>VLOOKUP($C214,'2025'!$C$8:$U$263,VLOOKUP($L$4,Master!$D$9:$G$20,4,FALSE),FALSE)</f>
        <v>4341573.78</v>
      </c>
      <c r="M214" s="154">
        <f t="shared" si="34"/>
        <v>1.0339880049569896</v>
      </c>
      <c r="N214" s="154">
        <f t="shared" si="35"/>
        <v>5.4505408140206391E-4</v>
      </c>
      <c r="O214" s="83">
        <f t="shared" si="36"/>
        <v>142710.96999999974</v>
      </c>
      <c r="P214" s="87">
        <f t="shared" si="37"/>
        <v>3.3988004956989705E-2</v>
      </c>
      <c r="Q214" s="78"/>
    </row>
    <row r="215" spans="2:17" s="79" customFormat="1" ht="12.75" x14ac:dyDescent="0.2">
      <c r="B215" s="72"/>
      <c r="C215" s="80" t="s">
        <v>222</v>
      </c>
      <c r="D215" s="81" t="s">
        <v>444</v>
      </c>
      <c r="E215" s="82">
        <f>IFERROR(VLOOKUP($C215,'2025'!$C$273:$U$528,19,FALSE),0)</f>
        <v>2872858.41</v>
      </c>
      <c r="F215" s="83">
        <f>IFERROR(VLOOKUP($C215,'2025'!$C$8:$U$263,19,FALSE),0)</f>
        <v>2027890.2299999997</v>
      </c>
      <c r="G215" s="84">
        <f t="shared" si="30"/>
        <v>0.70587893330949081</v>
      </c>
      <c r="H215" s="85">
        <f t="shared" si="31"/>
        <v>2.5458736912145022E-4</v>
      </c>
      <c r="I215" s="86">
        <f t="shared" si="32"/>
        <v>-844968.1800000004</v>
      </c>
      <c r="J215" s="87">
        <f t="shared" si="33"/>
        <v>-0.29412106669050925</v>
      </c>
      <c r="K215" s="82">
        <f>VLOOKUP($C215,'2025'!$C$273:$U$528,VLOOKUP($L$4,Master!$D$9:$G$20,4,FALSE),FALSE)</f>
        <v>1453190</v>
      </c>
      <c r="L215" s="83">
        <f>VLOOKUP($C215,'2025'!$C$8:$U$263,VLOOKUP($L$4,Master!$D$9:$G$20,4,FALSE),FALSE)</f>
        <v>1389319.7599999998</v>
      </c>
      <c r="M215" s="154">
        <f t="shared" si="34"/>
        <v>0.95604825246526592</v>
      </c>
      <c r="N215" s="154">
        <f t="shared" si="35"/>
        <v>1.7441933361789737E-4</v>
      </c>
      <c r="O215" s="83">
        <f t="shared" si="36"/>
        <v>-63870.240000000224</v>
      </c>
      <c r="P215" s="87">
        <f t="shared" si="37"/>
        <v>-4.3951747534734083E-2</v>
      </c>
      <c r="Q215" s="78"/>
    </row>
    <row r="216" spans="2:17" s="79" customFormat="1" ht="12.75" x14ac:dyDescent="0.2">
      <c r="B216" s="72"/>
      <c r="C216" s="80" t="s">
        <v>223</v>
      </c>
      <c r="D216" s="81" t="s">
        <v>445</v>
      </c>
      <c r="E216" s="82">
        <f>IFERROR(VLOOKUP($C216,'2025'!$C$273:$U$528,19,FALSE),0)</f>
        <v>10177973.93</v>
      </c>
      <c r="F216" s="83">
        <f>IFERROR(VLOOKUP($C216,'2025'!$C$8:$U$263,19,FALSE),0)</f>
        <v>9917918.1000000015</v>
      </c>
      <c r="G216" s="84">
        <f t="shared" si="30"/>
        <v>0.97444915542242916</v>
      </c>
      <c r="H216" s="85">
        <f t="shared" si="31"/>
        <v>1.2451249278127906E-3</v>
      </c>
      <c r="I216" s="86">
        <f t="shared" si="32"/>
        <v>-260055.82999999821</v>
      </c>
      <c r="J216" s="87">
        <f t="shared" si="33"/>
        <v>-2.5550844577570873E-2</v>
      </c>
      <c r="K216" s="82">
        <f>VLOOKUP($C216,'2025'!$C$273:$U$528,VLOOKUP($L$4,Master!$D$9:$G$20,4,FALSE),FALSE)</f>
        <v>3607006.1500000008</v>
      </c>
      <c r="L216" s="83">
        <f>VLOOKUP($C216,'2025'!$C$8:$U$263,VLOOKUP($L$4,Master!$D$9:$G$20,4,FALSE),FALSE)</f>
        <v>3498379.7800000003</v>
      </c>
      <c r="M216" s="154">
        <f t="shared" si="34"/>
        <v>0.96988461746870036</v>
      </c>
      <c r="N216" s="154">
        <f t="shared" si="35"/>
        <v>4.3919699952293674E-4</v>
      </c>
      <c r="O216" s="83">
        <f t="shared" si="36"/>
        <v>-108626.37000000058</v>
      </c>
      <c r="P216" s="87">
        <f t="shared" si="37"/>
        <v>-3.0115382531299691E-2</v>
      </c>
      <c r="Q216" s="78"/>
    </row>
    <row r="217" spans="2:17" s="79" customFormat="1" ht="12.75" x14ac:dyDescent="0.2">
      <c r="B217" s="72"/>
      <c r="C217" s="80" t="s">
        <v>224</v>
      </c>
      <c r="D217" s="81" t="s">
        <v>446</v>
      </c>
      <c r="E217" s="82">
        <f>IFERROR(VLOOKUP($C217,'2025'!$C$273:$U$528,19,FALSE),0)</f>
        <v>1385392.7200000002</v>
      </c>
      <c r="F217" s="83">
        <f>IFERROR(VLOOKUP($C217,'2025'!$C$8:$U$263,19,FALSE),0)</f>
        <v>1263852.7600000002</v>
      </c>
      <c r="G217" s="84">
        <f t="shared" si="30"/>
        <v>0.91227039218164796</v>
      </c>
      <c r="H217" s="85">
        <f t="shared" si="31"/>
        <v>1.5866783337936579E-4</v>
      </c>
      <c r="I217" s="86">
        <f t="shared" si="32"/>
        <v>-121539.95999999996</v>
      </c>
      <c r="J217" s="87">
        <f t="shared" si="33"/>
        <v>-8.7729607818351998E-2</v>
      </c>
      <c r="K217" s="82">
        <f>VLOOKUP($C217,'2025'!$C$273:$U$528,VLOOKUP($L$4,Master!$D$9:$G$20,4,FALSE),FALSE)</f>
        <v>654815.52</v>
      </c>
      <c r="L217" s="83">
        <f>VLOOKUP($C217,'2025'!$C$8:$U$263,VLOOKUP($L$4,Master!$D$9:$G$20,4,FALSE),FALSE)</f>
        <v>620404.58000000007</v>
      </c>
      <c r="M217" s="154">
        <f t="shared" si="34"/>
        <v>0.94744941292778162</v>
      </c>
      <c r="N217" s="154">
        <f t="shared" si="35"/>
        <v>7.7887435659226164E-5</v>
      </c>
      <c r="O217" s="83">
        <f t="shared" si="36"/>
        <v>-34410.939999999944</v>
      </c>
      <c r="P217" s="87">
        <f t="shared" si="37"/>
        <v>-5.2550587072218359E-2</v>
      </c>
      <c r="Q217" s="78"/>
    </row>
    <row r="218" spans="2:17" s="79" customFormat="1" ht="12.75" x14ac:dyDescent="0.2">
      <c r="B218" s="72"/>
      <c r="C218" s="80" t="s">
        <v>225</v>
      </c>
      <c r="D218" s="81" t="s">
        <v>447</v>
      </c>
      <c r="E218" s="82">
        <f>IFERROR(VLOOKUP($C218,'2025'!$C$273:$U$528,19,FALSE),0)</f>
        <v>3074289.2700000005</v>
      </c>
      <c r="F218" s="83">
        <f>IFERROR(VLOOKUP($C218,'2025'!$C$8:$U$263,19,FALSE),0)</f>
        <v>3067552.9</v>
      </c>
      <c r="G218" s="84">
        <f t="shared" si="30"/>
        <v>0.99780880411425932</v>
      </c>
      <c r="H218" s="85">
        <f t="shared" si="31"/>
        <v>3.8510971200441909E-4</v>
      </c>
      <c r="I218" s="86">
        <f t="shared" si="32"/>
        <v>-6736.3700000005774</v>
      </c>
      <c r="J218" s="87">
        <f t="shared" si="33"/>
        <v>-2.1911958857406336E-3</v>
      </c>
      <c r="K218" s="82">
        <f>VLOOKUP($C218,'2025'!$C$273:$U$528,VLOOKUP($L$4,Master!$D$9:$G$20,4,FALSE),FALSE)</f>
        <v>1061892.07</v>
      </c>
      <c r="L218" s="83">
        <f>VLOOKUP($C218,'2025'!$C$8:$U$263,VLOOKUP($L$4,Master!$D$9:$G$20,4,FALSE),FALSE)</f>
        <v>1095610.04</v>
      </c>
      <c r="M218" s="154">
        <f t="shared" si="34"/>
        <v>1.0317527279396672</v>
      </c>
      <c r="N218" s="154">
        <f t="shared" si="35"/>
        <v>1.3754614206442866E-4</v>
      </c>
      <c r="O218" s="83">
        <f t="shared" si="36"/>
        <v>33717.969999999972</v>
      </c>
      <c r="P218" s="87">
        <f t="shared" si="37"/>
        <v>3.1752727939667137E-2</v>
      </c>
      <c r="Q218" s="78"/>
    </row>
    <row r="219" spans="2:17" s="79" customFormat="1" ht="12.75" x14ac:dyDescent="0.2">
      <c r="B219" s="72"/>
      <c r="C219" s="80" t="s">
        <v>226</v>
      </c>
      <c r="D219" s="81" t="s">
        <v>448</v>
      </c>
      <c r="E219" s="82">
        <f>IFERROR(VLOOKUP($C219,'2025'!$C$273:$U$528,19,FALSE),0)</f>
        <v>568737.52</v>
      </c>
      <c r="F219" s="83">
        <f>IFERROR(VLOOKUP($C219,'2025'!$C$8:$U$263,19,FALSE),0)</f>
        <v>473225.49</v>
      </c>
      <c r="G219" s="84">
        <f t="shared" si="30"/>
        <v>0.83206307542361535</v>
      </c>
      <c r="H219" s="85">
        <f t="shared" si="31"/>
        <v>5.9410135084239335E-5</v>
      </c>
      <c r="I219" s="86">
        <f t="shared" si="32"/>
        <v>-95512.030000000028</v>
      </c>
      <c r="J219" s="87">
        <f t="shared" si="33"/>
        <v>-0.16793692457638459</v>
      </c>
      <c r="K219" s="82">
        <f>VLOOKUP($C219,'2025'!$C$273:$U$528,VLOOKUP($L$4,Master!$D$9:$G$20,4,FALSE),FALSE)</f>
        <v>231047.20999999996</v>
      </c>
      <c r="L219" s="83">
        <f>VLOOKUP($C219,'2025'!$C$8:$U$263,VLOOKUP($L$4,Master!$D$9:$G$20,4,FALSE),FALSE)</f>
        <v>270552.44</v>
      </c>
      <c r="M219" s="154">
        <f t="shared" si="34"/>
        <v>1.1709833674252117</v>
      </c>
      <c r="N219" s="154">
        <f t="shared" si="35"/>
        <v>3.3965957767343764E-5</v>
      </c>
      <c r="O219" s="83">
        <f t="shared" si="36"/>
        <v>39505.23000000004</v>
      </c>
      <c r="P219" s="87">
        <f t="shared" si="37"/>
        <v>0.1709833674252117</v>
      </c>
      <c r="Q219" s="78"/>
    </row>
    <row r="220" spans="2:17" s="79" customFormat="1" ht="12.75" x14ac:dyDescent="0.2">
      <c r="B220" s="72"/>
      <c r="C220" s="80" t="s">
        <v>227</v>
      </c>
      <c r="D220" s="81" t="s">
        <v>449</v>
      </c>
      <c r="E220" s="82">
        <f>IFERROR(VLOOKUP($C220,'2025'!$C$273:$U$528,19,FALSE),0)</f>
        <v>4475058.83</v>
      </c>
      <c r="F220" s="83">
        <f>IFERROR(VLOOKUP($C220,'2025'!$C$8:$U$263,19,FALSE),0)</f>
        <v>3658483.01</v>
      </c>
      <c r="G220" s="84">
        <f t="shared" si="30"/>
        <v>0.81752735527724885</v>
      </c>
      <c r="H220" s="85">
        <f t="shared" si="31"/>
        <v>4.5929683506164157E-4</v>
      </c>
      <c r="I220" s="86">
        <f t="shared" si="32"/>
        <v>-816575.8200000003</v>
      </c>
      <c r="J220" s="87">
        <f t="shared" si="33"/>
        <v>-0.18247264472275113</v>
      </c>
      <c r="K220" s="82">
        <f>VLOOKUP($C220,'2025'!$C$273:$U$528,VLOOKUP($L$4,Master!$D$9:$G$20,4,FALSE),FALSE)</f>
        <v>3649165.62</v>
      </c>
      <c r="L220" s="83">
        <f>VLOOKUP($C220,'2025'!$C$8:$U$263,VLOOKUP($L$4,Master!$D$9:$G$20,4,FALSE),FALSE)</f>
        <v>3658483.01</v>
      </c>
      <c r="M220" s="154">
        <f t="shared" si="34"/>
        <v>1.002553293264886</v>
      </c>
      <c r="N220" s="154">
        <f t="shared" si="35"/>
        <v>4.5929683506164157E-4</v>
      </c>
      <c r="O220" s="83">
        <f t="shared" si="36"/>
        <v>9317.3899999996647</v>
      </c>
      <c r="P220" s="87">
        <f t="shared" si="37"/>
        <v>2.5532932648860327E-3</v>
      </c>
      <c r="Q220" s="78"/>
    </row>
    <row r="221" spans="2:17" s="79" customFormat="1" ht="12.75" x14ac:dyDescent="0.2">
      <c r="B221" s="72"/>
      <c r="C221" s="80" t="s">
        <v>228</v>
      </c>
      <c r="D221" s="81" t="s">
        <v>438</v>
      </c>
      <c r="E221" s="82">
        <f>IFERROR(VLOOKUP($C221,'2025'!$C$273:$U$528,19,FALSE),0)</f>
        <v>223211.70999999993</v>
      </c>
      <c r="F221" s="83">
        <f>IFERROR(VLOOKUP($C221,'2025'!$C$8:$U$263,19,FALSE),0)</f>
        <v>104420.34</v>
      </c>
      <c r="G221" s="84">
        <f t="shared" si="30"/>
        <v>0.46780852133608952</v>
      </c>
      <c r="H221" s="85">
        <f t="shared" si="31"/>
        <v>1.310923996283928E-5</v>
      </c>
      <c r="I221" s="86">
        <f t="shared" si="32"/>
        <v>-118791.36999999994</v>
      </c>
      <c r="J221" s="87">
        <f t="shared" si="33"/>
        <v>-0.53219147866391048</v>
      </c>
      <c r="K221" s="82">
        <f>VLOOKUP($C221,'2025'!$C$273:$U$528,VLOOKUP($L$4,Master!$D$9:$G$20,4,FALSE),FALSE)</f>
        <v>222711.70999999993</v>
      </c>
      <c r="L221" s="83">
        <f>VLOOKUP($C221,'2025'!$C$8:$U$263,VLOOKUP($L$4,Master!$D$9:$G$20,4,FALSE),FALSE)</f>
        <v>104420.34</v>
      </c>
      <c r="M221" s="154">
        <f t="shared" si="34"/>
        <v>0.46885877711594071</v>
      </c>
      <c r="N221" s="154">
        <f t="shared" si="35"/>
        <v>1.310923996283928E-5</v>
      </c>
      <c r="O221" s="83">
        <f t="shared" si="36"/>
        <v>-118291.36999999994</v>
      </c>
      <c r="P221" s="87">
        <f t="shared" si="37"/>
        <v>-0.53114122288405929</v>
      </c>
      <c r="Q221" s="78"/>
    </row>
    <row r="222" spans="2:17" s="79" customFormat="1" ht="12.75" x14ac:dyDescent="0.2">
      <c r="B222" s="72"/>
      <c r="C222" s="80" t="s">
        <v>229</v>
      </c>
      <c r="D222" s="81" t="s">
        <v>451</v>
      </c>
      <c r="E222" s="82">
        <f>IFERROR(VLOOKUP($C222,'2025'!$C$273:$U$528,19,FALSE),0)</f>
        <v>128405.26000000001</v>
      </c>
      <c r="F222" s="83">
        <f>IFERROR(VLOOKUP($C222,'2025'!$C$8:$U$263,19,FALSE),0)</f>
        <v>33126</v>
      </c>
      <c r="G222" s="84">
        <f t="shared" si="30"/>
        <v>0.25798008586252619</v>
      </c>
      <c r="H222" s="85">
        <f t="shared" si="31"/>
        <v>4.1587365355161071E-6</v>
      </c>
      <c r="I222" s="86">
        <f t="shared" si="32"/>
        <v>-95279.260000000009</v>
      </c>
      <c r="J222" s="87">
        <f t="shared" si="33"/>
        <v>-0.74201991413747381</v>
      </c>
      <c r="K222" s="82">
        <f>VLOOKUP($C222,'2025'!$C$273:$U$528,VLOOKUP($L$4,Master!$D$9:$G$20,4,FALSE),FALSE)</f>
        <v>92067.950000000012</v>
      </c>
      <c r="L222" s="83">
        <f>VLOOKUP($C222,'2025'!$C$8:$U$263,VLOOKUP($L$4,Master!$D$9:$G$20,4,FALSE),FALSE)</f>
        <v>22591</v>
      </c>
      <c r="M222" s="154">
        <f t="shared" si="34"/>
        <v>0.24537311844132509</v>
      </c>
      <c r="N222" s="154">
        <f t="shared" si="35"/>
        <v>2.8361413111708138E-6</v>
      </c>
      <c r="O222" s="83">
        <f t="shared" si="36"/>
        <v>-69476.950000000012</v>
      </c>
      <c r="P222" s="87">
        <f t="shared" si="37"/>
        <v>-0.75462688155867486</v>
      </c>
      <c r="Q222" s="78"/>
    </row>
    <row r="223" spans="2:17" s="79" customFormat="1" ht="12.75" x14ac:dyDescent="0.2">
      <c r="B223" s="72"/>
      <c r="C223" s="80" t="s">
        <v>230</v>
      </c>
      <c r="D223" s="81" t="s">
        <v>452</v>
      </c>
      <c r="E223" s="82">
        <f>IFERROR(VLOOKUP($C223,'2025'!$C$273:$U$528,19,FALSE),0)</f>
        <v>891497.16999999993</v>
      </c>
      <c r="F223" s="83">
        <f>IFERROR(VLOOKUP($C223,'2025'!$C$8:$U$263,19,FALSE),0)</f>
        <v>132062.94</v>
      </c>
      <c r="G223" s="84">
        <f t="shared" si="30"/>
        <v>0.14813612924873334</v>
      </c>
      <c r="H223" s="85">
        <f t="shared" si="31"/>
        <v>1.6579574158234362E-5</v>
      </c>
      <c r="I223" s="86">
        <f t="shared" si="32"/>
        <v>-759434.23</v>
      </c>
      <c r="J223" s="87">
        <f t="shared" si="33"/>
        <v>-0.85186387075126668</v>
      </c>
      <c r="K223" s="82">
        <f>VLOOKUP($C223,'2025'!$C$273:$U$528,VLOOKUP($L$4,Master!$D$9:$G$20,4,FALSE),FALSE)</f>
        <v>649622.11</v>
      </c>
      <c r="L223" s="83">
        <f>VLOOKUP($C223,'2025'!$C$8:$U$263,VLOOKUP($L$4,Master!$D$9:$G$20,4,FALSE),FALSE)</f>
        <v>78506.289999999994</v>
      </c>
      <c r="M223" s="154">
        <f t="shared" si="34"/>
        <v>0.12084916567879747</v>
      </c>
      <c r="N223" s="154">
        <f t="shared" si="35"/>
        <v>9.8559130740452457E-6</v>
      </c>
      <c r="O223" s="83">
        <f t="shared" si="36"/>
        <v>-571115.81999999995</v>
      </c>
      <c r="P223" s="87">
        <f t="shared" si="37"/>
        <v>-0.87915083432120245</v>
      </c>
      <c r="Q223" s="78"/>
    </row>
    <row r="224" spans="2:17" s="79" customFormat="1" ht="12.75" x14ac:dyDescent="0.2">
      <c r="B224" s="72"/>
      <c r="C224" s="80" t="s">
        <v>231</v>
      </c>
      <c r="D224" s="81" t="s">
        <v>453</v>
      </c>
      <c r="E224" s="82">
        <f>IFERROR(VLOOKUP($C224,'2025'!$C$273:$U$528,19,FALSE),0)</f>
        <v>660410.07999999996</v>
      </c>
      <c r="F224" s="83">
        <f>IFERROR(VLOOKUP($C224,'2025'!$C$8:$U$263,19,FALSE),0)</f>
        <v>642219.99</v>
      </c>
      <c r="G224" s="84">
        <f t="shared" si="30"/>
        <v>0.97245637135035856</v>
      </c>
      <c r="H224" s="85">
        <f t="shared" si="31"/>
        <v>8.0626207095688848E-5</v>
      </c>
      <c r="I224" s="86">
        <f t="shared" si="32"/>
        <v>-18190.089999999967</v>
      </c>
      <c r="J224" s="87">
        <f t="shared" si="33"/>
        <v>-2.75436286496414E-2</v>
      </c>
      <c r="K224" s="82">
        <f>VLOOKUP($C224,'2025'!$C$273:$U$528,VLOOKUP($L$4,Master!$D$9:$G$20,4,FALSE),FALSE)</f>
        <v>16410.080000000002</v>
      </c>
      <c r="L224" s="83">
        <f>VLOOKUP($C224,'2025'!$C$8:$U$263,VLOOKUP($L$4,Master!$D$9:$G$20,4,FALSE),FALSE)</f>
        <v>0</v>
      </c>
      <c r="M224" s="154">
        <f t="shared" si="34"/>
        <v>0</v>
      </c>
      <c r="N224" s="154">
        <f t="shared" si="35"/>
        <v>0</v>
      </c>
      <c r="O224" s="83">
        <f t="shared" si="36"/>
        <v>-16410.080000000002</v>
      </c>
      <c r="P224" s="87">
        <f t="shared" si="37"/>
        <v>-1</v>
      </c>
      <c r="Q224" s="78"/>
    </row>
    <row r="225" spans="2:17" s="79" customFormat="1" ht="12.75" x14ac:dyDescent="0.2">
      <c r="B225" s="72"/>
      <c r="C225" s="80" t="s">
        <v>232</v>
      </c>
      <c r="D225" s="81" t="s">
        <v>450</v>
      </c>
      <c r="E225" s="82">
        <f>IFERROR(VLOOKUP($C225,'2025'!$C$273:$U$528,19,FALSE),0)</f>
        <v>199100.10000000003</v>
      </c>
      <c r="F225" s="83">
        <f>IFERROR(VLOOKUP($C225,'2025'!$C$8:$U$263,19,FALSE),0)</f>
        <v>153449.58000000002</v>
      </c>
      <c r="G225" s="84">
        <f t="shared" si="30"/>
        <v>0.77071573545166472</v>
      </c>
      <c r="H225" s="85">
        <f t="shared" si="31"/>
        <v>1.9264516534009593E-5</v>
      </c>
      <c r="I225" s="86">
        <f t="shared" si="32"/>
        <v>-45650.520000000019</v>
      </c>
      <c r="J225" s="87">
        <f t="shared" si="33"/>
        <v>-0.22928426454833528</v>
      </c>
      <c r="K225" s="82">
        <f>VLOOKUP($C225,'2025'!$C$273:$U$528,VLOOKUP($L$4,Master!$D$9:$G$20,4,FALSE),FALSE)</f>
        <v>83199.750000000015</v>
      </c>
      <c r="L225" s="83">
        <f>VLOOKUP($C225,'2025'!$C$8:$U$263,VLOOKUP($L$4,Master!$D$9:$G$20,4,FALSE),FALSE)</f>
        <v>62488.189999999995</v>
      </c>
      <c r="M225" s="154">
        <f t="shared" si="34"/>
        <v>0.75106223275911266</v>
      </c>
      <c r="N225" s="154">
        <f t="shared" si="35"/>
        <v>7.8449531724709362E-6</v>
      </c>
      <c r="O225" s="83">
        <f t="shared" si="36"/>
        <v>-20711.560000000019</v>
      </c>
      <c r="P225" s="87">
        <f t="shared" si="37"/>
        <v>-0.24893776724088734</v>
      </c>
      <c r="Q225" s="78"/>
    </row>
    <row r="226" spans="2:17" s="79" customFormat="1" ht="25.5" x14ac:dyDescent="0.2">
      <c r="B226" s="72"/>
      <c r="C226" s="80" t="s">
        <v>510</v>
      </c>
      <c r="D226" s="81" t="s">
        <v>511</v>
      </c>
      <c r="E226" s="82">
        <f>IFERROR(VLOOKUP($C226,'2025'!$C$273:$U$528,19,FALSE),0)</f>
        <v>2129431.21</v>
      </c>
      <c r="F226" s="83">
        <f>IFERROR(VLOOKUP($C226,'2025'!$C$8:$U$263,19,FALSE),0)</f>
        <v>1857246.2699999998</v>
      </c>
      <c r="G226" s="84">
        <f t="shared" si="30"/>
        <v>0.87217951032097429</v>
      </c>
      <c r="H226" s="85">
        <f t="shared" si="31"/>
        <v>2.331642189971627E-4</v>
      </c>
      <c r="I226" s="86">
        <f t="shared" si="32"/>
        <v>-272184.94000000018</v>
      </c>
      <c r="J226" s="87">
        <f t="shared" si="33"/>
        <v>-0.12782048967902568</v>
      </c>
      <c r="K226" s="82">
        <f>VLOOKUP($C226,'2025'!$C$273:$U$528,VLOOKUP($L$4,Master!$D$9:$G$20,4,FALSE),FALSE)</f>
        <v>1125364.0199999998</v>
      </c>
      <c r="L226" s="83">
        <f>VLOOKUP($C226,'2025'!$C$8:$U$263,VLOOKUP($L$4,Master!$D$9:$G$20,4,FALSE),FALSE)</f>
        <v>1110563.67</v>
      </c>
      <c r="M226" s="154">
        <f t="shared" si="34"/>
        <v>0.98684838884399395</v>
      </c>
      <c r="N226" s="154">
        <f t="shared" si="35"/>
        <v>1.3942346523715068E-4</v>
      </c>
      <c r="O226" s="83">
        <f t="shared" si="36"/>
        <v>-14800.34999999986</v>
      </c>
      <c r="P226" s="87">
        <f t="shared" si="37"/>
        <v>-1.3151611156006092E-2</v>
      </c>
      <c r="Q226" s="78"/>
    </row>
    <row r="227" spans="2:17" s="79" customFormat="1" ht="12.75" x14ac:dyDescent="0.2">
      <c r="B227" s="72"/>
      <c r="C227" s="80" t="s">
        <v>233</v>
      </c>
      <c r="D227" s="81" t="s">
        <v>454</v>
      </c>
      <c r="E227" s="82">
        <f>IFERROR(VLOOKUP($C227,'2025'!$C$273:$U$528,19,FALSE),0)</f>
        <v>564275.04</v>
      </c>
      <c r="F227" s="83">
        <f>IFERROR(VLOOKUP($C227,'2025'!$C$8:$U$263,19,FALSE),0)</f>
        <v>97799.790000000008</v>
      </c>
      <c r="G227" s="84">
        <f t="shared" si="30"/>
        <v>0.17331936213233887</v>
      </c>
      <c r="H227" s="85">
        <f t="shared" si="31"/>
        <v>1.2278076430562183E-5</v>
      </c>
      <c r="I227" s="86">
        <f t="shared" si="32"/>
        <v>-466475.25</v>
      </c>
      <c r="J227" s="87">
        <f t="shared" si="33"/>
        <v>-0.82668063786766111</v>
      </c>
      <c r="K227" s="82">
        <f>VLOOKUP($C227,'2025'!$C$273:$U$528,VLOOKUP($L$4,Master!$D$9:$G$20,4,FALSE),FALSE)</f>
        <v>360700.71</v>
      </c>
      <c r="L227" s="83">
        <f>VLOOKUP($C227,'2025'!$C$8:$U$263,VLOOKUP($L$4,Master!$D$9:$G$20,4,FALSE),FALSE)</f>
        <v>50863.16</v>
      </c>
      <c r="M227" s="154">
        <f t="shared" si="34"/>
        <v>0.1410120872786749</v>
      </c>
      <c r="N227" s="154">
        <f t="shared" si="35"/>
        <v>6.3855123408742815E-6</v>
      </c>
      <c r="O227" s="83">
        <f t="shared" si="36"/>
        <v>-309837.55000000005</v>
      </c>
      <c r="P227" s="87">
        <f t="shared" si="37"/>
        <v>-0.85898791272132524</v>
      </c>
      <c r="Q227" s="78"/>
    </row>
    <row r="228" spans="2:17" s="79" customFormat="1" ht="12.75" x14ac:dyDescent="0.2">
      <c r="B228" s="72"/>
      <c r="C228" s="80" t="s">
        <v>234</v>
      </c>
      <c r="D228" s="81" t="s">
        <v>455</v>
      </c>
      <c r="E228" s="82">
        <f>IFERROR(VLOOKUP($C228,'2025'!$C$273:$U$528,19,FALSE),0)</f>
        <v>2147481.2400000016</v>
      </c>
      <c r="F228" s="83">
        <f>IFERROR(VLOOKUP($C228,'2025'!$C$8:$U$263,19,FALSE),0)</f>
        <v>1355236.7700000003</v>
      </c>
      <c r="G228" s="84">
        <f t="shared" si="30"/>
        <v>0.63108200656504887</v>
      </c>
      <c r="H228" s="85">
        <f t="shared" si="31"/>
        <v>1.7014045371230576E-4</v>
      </c>
      <c r="I228" s="86">
        <f t="shared" si="32"/>
        <v>-792244.47000000137</v>
      </c>
      <c r="J228" s="87">
        <f t="shared" si="33"/>
        <v>-0.36891799343495113</v>
      </c>
      <c r="K228" s="82">
        <f>VLOOKUP($C228,'2025'!$C$273:$U$528,VLOOKUP($L$4,Master!$D$9:$G$20,4,FALSE),FALSE)</f>
        <v>875896.07999999949</v>
      </c>
      <c r="L228" s="83">
        <f>VLOOKUP($C228,'2025'!$C$8:$U$263,VLOOKUP($L$4,Master!$D$9:$G$20,4,FALSE),FALSE)</f>
        <v>553587.05000000016</v>
      </c>
      <c r="M228" s="154">
        <f t="shared" si="34"/>
        <v>0.63202366426848322</v>
      </c>
      <c r="N228" s="154">
        <f t="shared" si="35"/>
        <v>6.9498964270469805E-5</v>
      </c>
      <c r="O228" s="83">
        <f t="shared" si="36"/>
        <v>-322309.02999999933</v>
      </c>
      <c r="P228" s="87">
        <f t="shared" si="37"/>
        <v>-0.36797633573151683</v>
      </c>
      <c r="Q228" s="78"/>
    </row>
    <row r="229" spans="2:17" s="79" customFormat="1" ht="12.75" x14ac:dyDescent="0.2">
      <c r="B229" s="72"/>
      <c r="C229" s="80" t="s">
        <v>235</v>
      </c>
      <c r="D229" s="81" t="s">
        <v>456</v>
      </c>
      <c r="E229" s="82">
        <f>IFERROR(VLOOKUP($C229,'2025'!$C$273:$U$528,19,FALSE),0)</f>
        <v>131912.16</v>
      </c>
      <c r="F229" s="83">
        <f>IFERROR(VLOOKUP($C229,'2025'!$C$8:$U$263,19,FALSE),0)</f>
        <v>3104.86</v>
      </c>
      <c r="G229" s="84">
        <f t="shared" si="30"/>
        <v>2.3537329689696539E-2</v>
      </c>
      <c r="H229" s="85">
        <f t="shared" si="31"/>
        <v>3.8979335626584981E-7</v>
      </c>
      <c r="I229" s="86">
        <f t="shared" si="32"/>
        <v>-128807.3</v>
      </c>
      <c r="J229" s="87">
        <f t="shared" si="33"/>
        <v>-0.97646267031030343</v>
      </c>
      <c r="K229" s="82">
        <f>VLOOKUP($C229,'2025'!$C$273:$U$528,VLOOKUP($L$4,Master!$D$9:$G$20,4,FALSE),FALSE)</f>
        <v>4351.5300000000007</v>
      </c>
      <c r="L229" s="83">
        <f>VLOOKUP($C229,'2025'!$C$8:$U$263,VLOOKUP($L$4,Master!$D$9:$G$20,4,FALSE),FALSE)</f>
        <v>1552.43</v>
      </c>
      <c r="M229" s="154">
        <f t="shared" si="34"/>
        <v>0.3567549804321698</v>
      </c>
      <c r="N229" s="154">
        <f t="shared" si="35"/>
        <v>1.948966781329249E-7</v>
      </c>
      <c r="O229" s="83">
        <f t="shared" si="36"/>
        <v>-2799.1000000000004</v>
      </c>
      <c r="P229" s="87">
        <f t="shared" si="37"/>
        <v>-0.6432450195678302</v>
      </c>
      <c r="Q229" s="78"/>
    </row>
    <row r="230" spans="2:17" s="79" customFormat="1" ht="12.75" x14ac:dyDescent="0.2">
      <c r="B230" s="72"/>
      <c r="C230" s="80" t="s">
        <v>236</v>
      </c>
      <c r="D230" s="81" t="s">
        <v>458</v>
      </c>
      <c r="E230" s="82">
        <f>IFERROR(VLOOKUP($C230,'2025'!$C$273:$U$528,19,FALSE),0)</f>
        <v>194888.42999999996</v>
      </c>
      <c r="F230" s="83">
        <f>IFERROR(VLOOKUP($C230,'2025'!$C$8:$U$263,19,FALSE),0)</f>
        <v>50320.909999999996</v>
      </c>
      <c r="G230" s="84">
        <f t="shared" si="30"/>
        <v>0.25820368094709373</v>
      </c>
      <c r="H230" s="85">
        <f t="shared" si="31"/>
        <v>6.3174366635699392E-6</v>
      </c>
      <c r="I230" s="86">
        <f t="shared" si="32"/>
        <v>-144567.51999999996</v>
      </c>
      <c r="J230" s="87">
        <f t="shared" si="33"/>
        <v>-0.74179631905290622</v>
      </c>
      <c r="K230" s="82">
        <f>VLOOKUP($C230,'2025'!$C$273:$U$528,VLOOKUP($L$4,Master!$D$9:$G$20,4,FALSE),FALSE)</f>
        <v>117669.18999999997</v>
      </c>
      <c r="L230" s="83">
        <f>VLOOKUP($C230,'2025'!$C$8:$U$263,VLOOKUP($L$4,Master!$D$9:$G$20,4,FALSE),FALSE)</f>
        <v>44663.869999999995</v>
      </c>
      <c r="M230" s="154">
        <f t="shared" si="34"/>
        <v>0.37957149190879963</v>
      </c>
      <c r="N230" s="154">
        <f t="shared" si="35"/>
        <v>5.6072350415547234E-6</v>
      </c>
      <c r="O230" s="83">
        <f t="shared" si="36"/>
        <v>-73005.319999999978</v>
      </c>
      <c r="P230" s="87">
        <f t="shared" si="37"/>
        <v>-0.62042850809120043</v>
      </c>
      <c r="Q230" s="78"/>
    </row>
    <row r="231" spans="2:17" s="79" customFormat="1" ht="12.75" x14ac:dyDescent="0.2">
      <c r="B231" s="72"/>
      <c r="C231" s="80" t="s">
        <v>237</v>
      </c>
      <c r="D231" s="81" t="s">
        <v>459</v>
      </c>
      <c r="E231" s="82">
        <f>IFERROR(VLOOKUP($C231,'2025'!$C$273:$U$528,19,FALSE),0)</f>
        <v>1074276.4300000009</v>
      </c>
      <c r="F231" s="83">
        <f>IFERROR(VLOOKUP($C231,'2025'!$C$8:$U$263,19,FALSE),0)</f>
        <v>796150.26</v>
      </c>
      <c r="G231" s="84">
        <f t="shared" si="30"/>
        <v>0.74110372132059099</v>
      </c>
      <c r="H231" s="85">
        <f t="shared" si="31"/>
        <v>9.9951070881562764E-5</v>
      </c>
      <c r="I231" s="86">
        <f t="shared" si="32"/>
        <v>-278126.17000000086</v>
      </c>
      <c r="J231" s="87">
        <f t="shared" si="33"/>
        <v>-0.25889627867940901</v>
      </c>
      <c r="K231" s="82">
        <f>VLOOKUP($C231,'2025'!$C$273:$U$528,VLOOKUP($L$4,Master!$D$9:$G$20,4,FALSE),FALSE)</f>
        <v>393593.71000000014</v>
      </c>
      <c r="L231" s="83">
        <f>VLOOKUP($C231,'2025'!$C$8:$U$263,VLOOKUP($L$4,Master!$D$9:$G$20,4,FALSE),FALSE)</f>
        <v>285976.36000000004</v>
      </c>
      <c r="M231" s="154">
        <f t="shared" si="34"/>
        <v>0.72657756649617178</v>
      </c>
      <c r="N231" s="154">
        <f t="shared" si="35"/>
        <v>3.5902322545007158E-5</v>
      </c>
      <c r="O231" s="83">
        <f t="shared" si="36"/>
        <v>-107617.35000000009</v>
      </c>
      <c r="P231" s="87">
        <f t="shared" si="37"/>
        <v>-0.27342243350382822</v>
      </c>
      <c r="Q231" s="78"/>
    </row>
    <row r="232" spans="2:17" s="79" customFormat="1" ht="12.75" x14ac:dyDescent="0.2">
      <c r="B232" s="72"/>
      <c r="C232" s="80" t="s">
        <v>238</v>
      </c>
      <c r="D232" s="81" t="s">
        <v>460</v>
      </c>
      <c r="E232" s="82">
        <f>IFERROR(VLOOKUP($C232,'2025'!$C$273:$U$528,19,FALSE),0)</f>
        <v>424484.98000000016</v>
      </c>
      <c r="F232" s="83">
        <f>IFERROR(VLOOKUP($C232,'2025'!$C$8:$U$263,19,FALSE),0)</f>
        <v>359616.51</v>
      </c>
      <c r="G232" s="84">
        <f t="shared" si="30"/>
        <v>0.84718312059003797</v>
      </c>
      <c r="H232" s="85">
        <f t="shared" si="31"/>
        <v>4.5147325934667439E-5</v>
      </c>
      <c r="I232" s="86">
        <f t="shared" si="32"/>
        <v>-64868.470000000147</v>
      </c>
      <c r="J232" s="87">
        <f t="shared" si="33"/>
        <v>-0.15281687940996197</v>
      </c>
      <c r="K232" s="82">
        <f>VLOOKUP($C232,'2025'!$C$273:$U$528,VLOOKUP($L$4,Master!$D$9:$G$20,4,FALSE),FALSE)</f>
        <v>156276.27000000008</v>
      </c>
      <c r="L232" s="83">
        <f>VLOOKUP($C232,'2025'!$C$8:$U$263,VLOOKUP($L$4,Master!$D$9:$G$20,4,FALSE),FALSE)</f>
        <v>143542.31</v>
      </c>
      <c r="M232" s="154">
        <f t="shared" si="34"/>
        <v>0.9185163556821514</v>
      </c>
      <c r="N232" s="154">
        <f t="shared" si="35"/>
        <v>1.8020728400331432E-5</v>
      </c>
      <c r="O232" s="83">
        <f t="shared" si="36"/>
        <v>-12733.960000000079</v>
      </c>
      <c r="P232" s="87">
        <f t="shared" si="37"/>
        <v>-8.1483644317848589E-2</v>
      </c>
      <c r="Q232" s="78"/>
    </row>
    <row r="233" spans="2:17" s="79" customFormat="1" ht="12.75" x14ac:dyDescent="0.2">
      <c r="B233" s="72"/>
      <c r="C233" s="80" t="s">
        <v>239</v>
      </c>
      <c r="D233" s="81" t="s">
        <v>461</v>
      </c>
      <c r="E233" s="82">
        <f>IFERROR(VLOOKUP($C233,'2025'!$C$273:$U$528,19,FALSE),0)</f>
        <v>272766.34999999998</v>
      </c>
      <c r="F233" s="83">
        <f>IFERROR(VLOOKUP($C233,'2025'!$C$8:$U$263,19,FALSE),0)</f>
        <v>219707.31</v>
      </c>
      <c r="G233" s="84">
        <f t="shared" si="30"/>
        <v>0.805478058418863</v>
      </c>
      <c r="H233" s="85">
        <f t="shared" si="31"/>
        <v>2.7582708966279158E-5</v>
      </c>
      <c r="I233" s="86">
        <f t="shared" si="32"/>
        <v>-53059.039999999979</v>
      </c>
      <c r="J233" s="87">
        <f t="shared" si="33"/>
        <v>-0.19452194158113706</v>
      </c>
      <c r="K233" s="82">
        <f>VLOOKUP($C233,'2025'!$C$273:$U$528,VLOOKUP($L$4,Master!$D$9:$G$20,4,FALSE),FALSE)</f>
        <v>102182.73999999999</v>
      </c>
      <c r="L233" s="83">
        <f>VLOOKUP($C233,'2025'!$C$8:$U$263,VLOOKUP($L$4,Master!$D$9:$G$20,4,FALSE),FALSE)</f>
        <v>76873.789999999994</v>
      </c>
      <c r="M233" s="154">
        <f t="shared" si="34"/>
        <v>0.75231678070092856</v>
      </c>
      <c r="N233" s="154">
        <f t="shared" si="35"/>
        <v>9.6509641700354024E-6</v>
      </c>
      <c r="O233" s="83">
        <f t="shared" si="36"/>
        <v>-25308.949999999997</v>
      </c>
      <c r="P233" s="87">
        <f t="shared" si="37"/>
        <v>-0.24768321929907144</v>
      </c>
      <c r="Q233" s="78"/>
    </row>
    <row r="234" spans="2:17" s="79" customFormat="1" ht="12.75" x14ac:dyDescent="0.2">
      <c r="B234" s="72"/>
      <c r="C234" s="80" t="s">
        <v>240</v>
      </c>
      <c r="D234" s="81" t="s">
        <v>462</v>
      </c>
      <c r="E234" s="82">
        <f>IFERROR(VLOOKUP($C234,'2025'!$C$273:$U$528,19,FALSE),0)</f>
        <v>532994.64999999991</v>
      </c>
      <c r="F234" s="83">
        <f>IFERROR(VLOOKUP($C234,'2025'!$C$8:$U$263,19,FALSE),0)</f>
        <v>521212.01999999996</v>
      </c>
      <c r="G234" s="84">
        <f t="shared" si="30"/>
        <v>0.97789353045100935</v>
      </c>
      <c r="H234" s="85">
        <f t="shared" si="31"/>
        <v>6.5434506741657666E-5</v>
      </c>
      <c r="I234" s="86">
        <f t="shared" si="32"/>
        <v>-11782.629999999946</v>
      </c>
      <c r="J234" s="87">
        <f t="shared" si="33"/>
        <v>-2.2106469548990686E-2</v>
      </c>
      <c r="K234" s="82">
        <f>VLOOKUP($C234,'2025'!$C$273:$U$528,VLOOKUP($L$4,Master!$D$9:$G$20,4,FALSE),FALSE)</f>
        <v>193588.66</v>
      </c>
      <c r="L234" s="83">
        <f>VLOOKUP($C234,'2025'!$C$8:$U$263,VLOOKUP($L$4,Master!$D$9:$G$20,4,FALSE),FALSE)</f>
        <v>199384.49999999994</v>
      </c>
      <c r="M234" s="154">
        <f t="shared" si="34"/>
        <v>1.0299389437377164</v>
      </c>
      <c r="N234" s="154">
        <f t="shared" si="35"/>
        <v>2.5031322971853259E-5</v>
      </c>
      <c r="O234" s="83">
        <f t="shared" si="36"/>
        <v>5795.8399999999383</v>
      </c>
      <c r="P234" s="87">
        <f t="shared" si="37"/>
        <v>2.993894373771655E-2</v>
      </c>
      <c r="Q234" s="78"/>
    </row>
    <row r="235" spans="2:17" s="79" customFormat="1" ht="12.75" x14ac:dyDescent="0.2">
      <c r="B235" s="72"/>
      <c r="C235" s="80" t="s">
        <v>241</v>
      </c>
      <c r="D235" s="81" t="s">
        <v>463</v>
      </c>
      <c r="E235" s="82">
        <f>IFERROR(VLOOKUP($C235,'2025'!$C$273:$U$528,19,FALSE),0)</f>
        <v>195758.39999999997</v>
      </c>
      <c r="F235" s="83">
        <f>IFERROR(VLOOKUP($C235,'2025'!$C$8:$U$263,19,FALSE),0)</f>
        <v>114908.71999999999</v>
      </c>
      <c r="G235" s="84">
        <f t="shared" si="30"/>
        <v>0.58699253774039839</v>
      </c>
      <c r="H235" s="85">
        <f t="shared" si="31"/>
        <v>1.4425982373766538E-5</v>
      </c>
      <c r="I235" s="86">
        <f t="shared" si="32"/>
        <v>-80849.679999999978</v>
      </c>
      <c r="J235" s="87">
        <f t="shared" si="33"/>
        <v>-0.41300746225960161</v>
      </c>
      <c r="K235" s="82">
        <f>VLOOKUP($C235,'2025'!$C$273:$U$528,VLOOKUP($L$4,Master!$D$9:$G$20,4,FALSE),FALSE)</f>
        <v>102441.40999999999</v>
      </c>
      <c r="L235" s="83">
        <f>VLOOKUP($C235,'2025'!$C$8:$U$263,VLOOKUP($L$4,Master!$D$9:$G$20,4,FALSE),FALSE)</f>
        <v>42842.33</v>
      </c>
      <c r="M235" s="154">
        <f t="shared" si="34"/>
        <v>0.41821300585378518</v>
      </c>
      <c r="N235" s="154">
        <f t="shared" si="35"/>
        <v>5.3785534938609491E-6</v>
      </c>
      <c r="O235" s="83">
        <f t="shared" si="36"/>
        <v>-59599.079999999987</v>
      </c>
      <c r="P235" s="87">
        <f t="shared" si="37"/>
        <v>-0.58178699414621482</v>
      </c>
      <c r="Q235" s="78"/>
    </row>
    <row r="236" spans="2:17" s="79" customFormat="1" ht="12.75" x14ac:dyDescent="0.2">
      <c r="B236" s="72"/>
      <c r="C236" s="80" t="s">
        <v>242</v>
      </c>
      <c r="D236" s="81" t="s">
        <v>464</v>
      </c>
      <c r="E236" s="82">
        <f>IFERROR(VLOOKUP($C236,'2025'!$C$273:$U$528,19,FALSE),0)</f>
        <v>83938.89</v>
      </c>
      <c r="F236" s="83">
        <f>IFERROR(VLOOKUP($C236,'2025'!$C$8:$U$263,19,FALSE),0)</f>
        <v>83938.89</v>
      </c>
      <c r="G236" s="84">
        <f t="shared" si="30"/>
        <v>1</v>
      </c>
      <c r="H236" s="85">
        <f t="shared" si="31"/>
        <v>1.0537937831119593E-5</v>
      </c>
      <c r="I236" s="86">
        <f t="shared" si="32"/>
        <v>0</v>
      </c>
      <c r="J236" s="87">
        <f t="shared" si="33"/>
        <v>0</v>
      </c>
      <c r="K236" s="82">
        <f>VLOOKUP($C236,'2025'!$C$273:$U$528,VLOOKUP($L$4,Master!$D$9:$G$20,4,FALSE),FALSE)</f>
        <v>27979.63</v>
      </c>
      <c r="L236" s="83">
        <f>VLOOKUP($C236,'2025'!$C$8:$U$263,VLOOKUP($L$4,Master!$D$9:$G$20,4,FALSE),FALSE)</f>
        <v>27979.63</v>
      </c>
      <c r="M236" s="154">
        <f t="shared" si="34"/>
        <v>1</v>
      </c>
      <c r="N236" s="154">
        <f t="shared" si="35"/>
        <v>3.5126459437065309E-6</v>
      </c>
      <c r="O236" s="83">
        <f t="shared" si="36"/>
        <v>0</v>
      </c>
      <c r="P236" s="87">
        <f t="shared" si="37"/>
        <v>0</v>
      </c>
      <c r="Q236" s="78"/>
    </row>
    <row r="237" spans="2:17" s="79" customFormat="1" ht="12.75" x14ac:dyDescent="0.2">
      <c r="B237" s="72"/>
      <c r="C237" s="80" t="s">
        <v>243</v>
      </c>
      <c r="D237" s="81" t="s">
        <v>465</v>
      </c>
      <c r="E237" s="82">
        <f>IFERROR(VLOOKUP($C237,'2025'!$C$273:$U$528,19,FALSE),0)</f>
        <v>92851.340000000011</v>
      </c>
      <c r="F237" s="83">
        <f>IFERROR(VLOOKUP($C237,'2025'!$C$8:$U$263,19,FALSE),0)</f>
        <v>86653.64</v>
      </c>
      <c r="G237" s="84">
        <f t="shared" si="30"/>
        <v>0.93325136718543844</v>
      </c>
      <c r="H237" s="85">
        <f t="shared" si="31"/>
        <v>1.0878755618048058E-5</v>
      </c>
      <c r="I237" s="86">
        <f t="shared" si="32"/>
        <v>-6197.7000000000116</v>
      </c>
      <c r="J237" s="87">
        <f t="shared" si="33"/>
        <v>-6.6748632814561545E-2</v>
      </c>
      <c r="K237" s="82">
        <f>VLOOKUP($C237,'2025'!$C$273:$U$528,VLOOKUP($L$4,Master!$D$9:$G$20,4,FALSE),FALSE)</f>
        <v>36852.600000000006</v>
      </c>
      <c r="L237" s="83">
        <f>VLOOKUP($C237,'2025'!$C$8:$U$263,VLOOKUP($L$4,Master!$D$9:$G$20,4,FALSE),FALSE)</f>
        <v>58922.23</v>
      </c>
      <c r="M237" s="154">
        <f t="shared" si="34"/>
        <v>1.5988622241035908</v>
      </c>
      <c r="N237" s="154">
        <f t="shared" si="35"/>
        <v>7.3972719511888925E-6</v>
      </c>
      <c r="O237" s="83">
        <f t="shared" si="36"/>
        <v>22069.629999999997</v>
      </c>
      <c r="P237" s="87">
        <f t="shared" si="37"/>
        <v>0.59886222410359091</v>
      </c>
      <c r="Q237" s="78"/>
    </row>
    <row r="238" spans="2:17" s="79" customFormat="1" ht="12.75" x14ac:dyDescent="0.2">
      <c r="B238" s="72"/>
      <c r="C238" s="80" t="s">
        <v>244</v>
      </c>
      <c r="D238" s="81" t="s">
        <v>466</v>
      </c>
      <c r="E238" s="82">
        <f>IFERROR(VLOOKUP($C238,'2025'!$C$273:$U$528,19,FALSE),0)</f>
        <v>100098.97000000002</v>
      </c>
      <c r="F238" s="83">
        <f>IFERROR(VLOOKUP($C238,'2025'!$C$8:$U$263,19,FALSE),0)</f>
        <v>0</v>
      </c>
      <c r="G238" s="84">
        <f t="shared" si="30"/>
        <v>0</v>
      </c>
      <c r="H238" s="85">
        <f t="shared" si="31"/>
        <v>0</v>
      </c>
      <c r="I238" s="86">
        <f t="shared" si="32"/>
        <v>-100098.97000000002</v>
      </c>
      <c r="J238" s="87">
        <f t="shared" si="33"/>
        <v>-1</v>
      </c>
      <c r="K238" s="82">
        <f>VLOOKUP($C238,'2025'!$C$273:$U$528,VLOOKUP($L$4,Master!$D$9:$G$20,4,FALSE),FALSE)</f>
        <v>76098.970000000016</v>
      </c>
      <c r="L238" s="83">
        <f>VLOOKUP($C238,'2025'!$C$8:$U$263,VLOOKUP($L$4,Master!$D$9:$G$20,4,FALSE),FALSE)</f>
        <v>0</v>
      </c>
      <c r="M238" s="154">
        <f t="shared" si="34"/>
        <v>0</v>
      </c>
      <c r="N238" s="154">
        <f t="shared" si="35"/>
        <v>0</v>
      </c>
      <c r="O238" s="83">
        <f t="shared" si="36"/>
        <v>-76098.970000000016</v>
      </c>
      <c r="P238" s="87">
        <f t="shared" si="37"/>
        <v>-1</v>
      </c>
      <c r="Q238" s="78"/>
    </row>
    <row r="239" spans="2:17" s="79" customFormat="1" ht="12.75" x14ac:dyDescent="0.2">
      <c r="B239" s="72"/>
      <c r="C239" s="80" t="s">
        <v>245</v>
      </c>
      <c r="D239" s="81" t="s">
        <v>467</v>
      </c>
      <c r="E239" s="82">
        <f>IFERROR(VLOOKUP($C239,'2025'!$C$273:$U$528,19,FALSE),0)</f>
        <v>22846.050000000003</v>
      </c>
      <c r="F239" s="83">
        <f>IFERROR(VLOOKUP($C239,'2025'!$C$8:$U$263,19,FALSE),0)</f>
        <v>16470.18</v>
      </c>
      <c r="G239" s="84">
        <f t="shared" si="30"/>
        <v>0.72092024660718146</v>
      </c>
      <c r="H239" s="85">
        <f t="shared" si="31"/>
        <v>2.0677153689707988E-6</v>
      </c>
      <c r="I239" s="86">
        <f t="shared" si="32"/>
        <v>-6375.8700000000026</v>
      </c>
      <c r="J239" s="87">
        <f t="shared" si="33"/>
        <v>-0.27907975339281854</v>
      </c>
      <c r="K239" s="82">
        <f>VLOOKUP($C239,'2025'!$C$273:$U$528,VLOOKUP($L$4,Master!$D$9:$G$20,4,FALSE),FALSE)</f>
        <v>8820.89</v>
      </c>
      <c r="L239" s="83">
        <f>VLOOKUP($C239,'2025'!$C$8:$U$263,VLOOKUP($L$4,Master!$D$9:$G$20,4,FALSE),FALSE)</f>
        <v>6481.0700000000006</v>
      </c>
      <c r="M239" s="154">
        <f t="shared" si="34"/>
        <v>0.73474105220675023</v>
      </c>
      <c r="N239" s="154">
        <f t="shared" si="35"/>
        <v>8.1365279835287628E-7</v>
      </c>
      <c r="O239" s="83">
        <f t="shared" si="36"/>
        <v>-2339.8199999999988</v>
      </c>
      <c r="P239" s="87">
        <f t="shared" si="37"/>
        <v>-0.26525894779324977</v>
      </c>
      <c r="Q239" s="78"/>
    </row>
    <row r="240" spans="2:17" s="79" customFormat="1" ht="12.75" x14ac:dyDescent="0.2">
      <c r="B240" s="72"/>
      <c r="C240" s="80" t="s">
        <v>246</v>
      </c>
      <c r="D240" s="81" t="s">
        <v>457</v>
      </c>
      <c r="E240" s="82">
        <f>IFERROR(VLOOKUP($C240,'2025'!$C$273:$U$528,19,FALSE),0)</f>
        <v>546883.15999999992</v>
      </c>
      <c r="F240" s="83">
        <f>IFERROR(VLOOKUP($C240,'2025'!$C$8:$U$263,19,FALSE),0)</f>
        <v>339110.48</v>
      </c>
      <c r="G240" s="84">
        <f t="shared" si="30"/>
        <v>0.62007848257752174</v>
      </c>
      <c r="H240" s="85">
        <f t="shared" si="31"/>
        <v>4.2572937956662566E-5</v>
      </c>
      <c r="I240" s="86">
        <f t="shared" si="32"/>
        <v>-207772.67999999993</v>
      </c>
      <c r="J240" s="87">
        <f t="shared" si="33"/>
        <v>-0.37992151742247826</v>
      </c>
      <c r="K240" s="82">
        <f>VLOOKUP($C240,'2025'!$C$273:$U$528,VLOOKUP($L$4,Master!$D$9:$G$20,4,FALSE),FALSE)</f>
        <v>198928.65999999997</v>
      </c>
      <c r="L240" s="83">
        <f>VLOOKUP($C240,'2025'!$C$8:$U$263,VLOOKUP($L$4,Master!$D$9:$G$20,4,FALSE),FALSE)</f>
        <v>120101.82999999999</v>
      </c>
      <c r="M240" s="154">
        <f t="shared" si="34"/>
        <v>0.60374322131361058</v>
      </c>
      <c r="N240" s="154">
        <f t="shared" si="35"/>
        <v>1.5077940844150951E-5</v>
      </c>
      <c r="O240" s="83">
        <f t="shared" si="36"/>
        <v>-78826.829999999987</v>
      </c>
      <c r="P240" s="87">
        <f t="shared" si="37"/>
        <v>-0.39625677868638937</v>
      </c>
      <c r="Q240" s="78"/>
    </row>
    <row r="241" spans="2:17" s="79" customFormat="1" ht="12.75" x14ac:dyDescent="0.2">
      <c r="B241" s="72"/>
      <c r="C241" s="80" t="s">
        <v>247</v>
      </c>
      <c r="D241" s="81" t="s">
        <v>468</v>
      </c>
      <c r="E241" s="82">
        <f>IFERROR(VLOOKUP($C241,'2025'!$C$273:$U$528,19,FALSE),0)</f>
        <v>43854.67</v>
      </c>
      <c r="F241" s="83">
        <f>IFERROR(VLOOKUP($C241,'2025'!$C$8:$U$263,19,FALSE),0)</f>
        <v>43854.67</v>
      </c>
      <c r="G241" s="84">
        <f t="shared" si="30"/>
        <v>1</v>
      </c>
      <c r="H241" s="85">
        <f t="shared" si="31"/>
        <v>5.5056456675119891E-6</v>
      </c>
      <c r="I241" s="86">
        <f t="shared" si="32"/>
        <v>0</v>
      </c>
      <c r="J241" s="87">
        <f t="shared" si="33"/>
        <v>0</v>
      </c>
      <c r="K241" s="82">
        <f>VLOOKUP($C241,'2025'!$C$273:$U$528,VLOOKUP($L$4,Master!$D$9:$G$20,4,FALSE),FALSE)</f>
        <v>33333.33</v>
      </c>
      <c r="L241" s="83">
        <f>VLOOKUP($C241,'2025'!$C$8:$U$263,VLOOKUP($L$4,Master!$D$9:$G$20,4,FALSE),FALSE)</f>
        <v>38594</v>
      </c>
      <c r="M241" s="154">
        <f t="shared" si="34"/>
        <v>1.1578201157820116</v>
      </c>
      <c r="N241" s="154">
        <f t="shared" si="35"/>
        <v>4.8452055138473902E-6</v>
      </c>
      <c r="O241" s="83">
        <f t="shared" si="36"/>
        <v>5260.6699999999983</v>
      </c>
      <c r="P241" s="87">
        <f t="shared" si="37"/>
        <v>0.15782011578201152</v>
      </c>
      <c r="Q241" s="78"/>
    </row>
    <row r="242" spans="2:17" s="79" customFormat="1" ht="12.75" x14ac:dyDescent="0.2">
      <c r="B242" s="72"/>
      <c r="C242" s="80" t="s">
        <v>248</v>
      </c>
      <c r="D242" s="81" t="s">
        <v>469</v>
      </c>
      <c r="E242" s="82">
        <f>IFERROR(VLOOKUP($C242,'2025'!$C$273:$U$528,19,FALSE),0)</f>
        <v>888001.71000000008</v>
      </c>
      <c r="F242" s="83">
        <f>IFERROR(VLOOKUP($C242,'2025'!$C$8:$U$263,19,FALSE),0)</f>
        <v>589224.23</v>
      </c>
      <c r="G242" s="84">
        <f t="shared" si="30"/>
        <v>0.66353952178763254</v>
      </c>
      <c r="H242" s="85">
        <f t="shared" si="31"/>
        <v>7.3972961809827504E-5</v>
      </c>
      <c r="I242" s="86">
        <f t="shared" si="32"/>
        <v>-298777.4800000001</v>
      </c>
      <c r="J242" s="87">
        <f t="shared" si="33"/>
        <v>-0.33646047821236746</v>
      </c>
      <c r="K242" s="82">
        <f>VLOOKUP($C242,'2025'!$C$273:$U$528,VLOOKUP($L$4,Master!$D$9:$G$20,4,FALSE),FALSE)</f>
        <v>679588.85000000009</v>
      </c>
      <c r="L242" s="83">
        <f>VLOOKUP($C242,'2025'!$C$8:$U$263,VLOOKUP($L$4,Master!$D$9:$G$20,4,FALSE),FALSE)</f>
        <v>213057.11</v>
      </c>
      <c r="M242" s="154">
        <f t="shared" si="34"/>
        <v>0.31350883699754634</v>
      </c>
      <c r="N242" s="154">
        <f t="shared" si="35"/>
        <v>2.6747823084841938E-5</v>
      </c>
      <c r="O242" s="83">
        <f t="shared" si="36"/>
        <v>-466531.74000000011</v>
      </c>
      <c r="P242" s="87">
        <f t="shared" si="37"/>
        <v>-0.68649116300245372</v>
      </c>
      <c r="Q242" s="78"/>
    </row>
    <row r="243" spans="2:17" s="79" customFormat="1" ht="12.75" x14ac:dyDescent="0.2">
      <c r="B243" s="72"/>
      <c r="C243" s="80" t="s">
        <v>249</v>
      </c>
      <c r="D243" s="81" t="s">
        <v>470</v>
      </c>
      <c r="E243" s="82">
        <f>IFERROR(VLOOKUP($C243,'2025'!$C$273:$U$528,19,FALSE),0)</f>
        <v>52070165.240000024</v>
      </c>
      <c r="F243" s="83">
        <f>IFERROR(VLOOKUP($C243,'2025'!$C$8:$U$263,19,FALSE),0)</f>
        <v>47723391.600000009</v>
      </c>
      <c r="G243" s="84">
        <f t="shared" si="30"/>
        <v>0.9165208402937649</v>
      </c>
      <c r="H243" s="85">
        <f t="shared" si="31"/>
        <v>5.9913364802771998E-3</v>
      </c>
      <c r="I243" s="86">
        <f t="shared" si="32"/>
        <v>-4346773.6400000155</v>
      </c>
      <c r="J243" s="87">
        <f t="shared" si="33"/>
        <v>-8.3479159706235137E-2</v>
      </c>
      <c r="K243" s="82">
        <f>VLOOKUP($C243,'2025'!$C$273:$U$528,VLOOKUP($L$4,Master!$D$9:$G$20,4,FALSE),FALSE)</f>
        <v>18520578.680000007</v>
      </c>
      <c r="L243" s="83">
        <f>VLOOKUP($C243,'2025'!$C$8:$U$263,VLOOKUP($L$4,Master!$D$9:$G$20,4,FALSE),FALSE)</f>
        <v>19226864.550000004</v>
      </c>
      <c r="M243" s="154">
        <f t="shared" si="34"/>
        <v>1.0381351944884261</v>
      </c>
      <c r="N243" s="154">
        <f t="shared" si="35"/>
        <v>2.4137977439927694E-3</v>
      </c>
      <c r="O243" s="83">
        <f t="shared" si="36"/>
        <v>706285.86999999732</v>
      </c>
      <c r="P243" s="87">
        <f t="shared" si="37"/>
        <v>3.8135194488426054E-2</v>
      </c>
      <c r="Q243" s="78"/>
    </row>
    <row r="244" spans="2:17" s="79" customFormat="1" ht="12.75" x14ac:dyDescent="0.2">
      <c r="B244" s="72"/>
      <c r="C244" s="80" t="s">
        <v>250</v>
      </c>
      <c r="D244" s="81" t="s">
        <v>471</v>
      </c>
      <c r="E244" s="82">
        <f>IFERROR(VLOOKUP($C244,'2025'!$C$273:$U$528,19,FALSE),0)</f>
        <v>10879431.07</v>
      </c>
      <c r="F244" s="83">
        <f>IFERROR(VLOOKUP($C244,'2025'!$C$8:$U$263,19,FALSE),0)</f>
        <v>9397317.4500000011</v>
      </c>
      <c r="G244" s="84">
        <f t="shared" si="30"/>
        <v>0.86376919799722585</v>
      </c>
      <c r="H244" s="85">
        <f t="shared" si="31"/>
        <v>1.1797671742787557E-3</v>
      </c>
      <c r="I244" s="86">
        <f t="shared" si="32"/>
        <v>-1482113.6199999992</v>
      </c>
      <c r="J244" s="87">
        <f t="shared" si="33"/>
        <v>-0.13623080200277413</v>
      </c>
      <c r="K244" s="82">
        <f>VLOOKUP($C244,'2025'!$C$273:$U$528,VLOOKUP($L$4,Master!$D$9:$G$20,4,FALSE),FALSE)</f>
        <v>4189878.1599999997</v>
      </c>
      <c r="L244" s="83">
        <f>VLOOKUP($C244,'2025'!$C$8:$U$263,VLOOKUP($L$4,Master!$D$9:$G$20,4,FALSE),FALSE)</f>
        <v>4753627.9300000006</v>
      </c>
      <c r="M244" s="154">
        <f t="shared" si="34"/>
        <v>1.134550397045436</v>
      </c>
      <c r="N244" s="154">
        <f t="shared" si="35"/>
        <v>5.9678458457830118E-4</v>
      </c>
      <c r="O244" s="83">
        <f t="shared" si="36"/>
        <v>563749.77000000095</v>
      </c>
      <c r="P244" s="87">
        <f t="shared" si="37"/>
        <v>0.13455039704543603</v>
      </c>
      <c r="Q244" s="78"/>
    </row>
    <row r="245" spans="2:17" s="79" customFormat="1" ht="12.75" x14ac:dyDescent="0.2">
      <c r="B245" s="72"/>
      <c r="C245" s="80" t="s">
        <v>251</v>
      </c>
      <c r="D245" s="81" t="s">
        <v>472</v>
      </c>
      <c r="E245" s="82">
        <f>IFERROR(VLOOKUP($C245,'2025'!$C$273:$U$528,19,FALSE),0)</f>
        <v>1919750.1199999999</v>
      </c>
      <c r="F245" s="83">
        <f>IFERROR(VLOOKUP($C245,'2025'!$C$8:$U$263,19,FALSE),0)</f>
        <v>958809.53</v>
      </c>
      <c r="G245" s="84">
        <f t="shared" si="30"/>
        <v>0.4994449642227396</v>
      </c>
      <c r="H245" s="85">
        <f t="shared" si="31"/>
        <v>1.203717992818942E-4</v>
      </c>
      <c r="I245" s="86">
        <f t="shared" si="32"/>
        <v>-960940.58999999985</v>
      </c>
      <c r="J245" s="87">
        <f t="shared" si="33"/>
        <v>-0.50055503577726035</v>
      </c>
      <c r="K245" s="82">
        <f>VLOOKUP($C245,'2025'!$C$273:$U$528,VLOOKUP($L$4,Master!$D$9:$G$20,4,FALSE),FALSE)</f>
        <v>1100690.9400000002</v>
      </c>
      <c r="L245" s="83">
        <f>VLOOKUP($C245,'2025'!$C$8:$U$263,VLOOKUP($L$4,Master!$D$9:$G$20,4,FALSE),FALSE)</f>
        <v>388043.96999999991</v>
      </c>
      <c r="M245" s="154">
        <f t="shared" si="34"/>
        <v>0.35254580182153572</v>
      </c>
      <c r="N245" s="154">
        <f t="shared" si="35"/>
        <v>4.8716193788133665E-5</v>
      </c>
      <c r="O245" s="83">
        <f t="shared" si="36"/>
        <v>-712646.9700000002</v>
      </c>
      <c r="P245" s="87">
        <f t="shared" si="37"/>
        <v>-0.64745419817846428</v>
      </c>
      <c r="Q245" s="78"/>
    </row>
    <row r="246" spans="2:17" s="79" customFormat="1" ht="12.75" x14ac:dyDescent="0.2">
      <c r="B246" s="72"/>
      <c r="C246" s="80" t="s">
        <v>252</v>
      </c>
      <c r="D246" s="81" t="s">
        <v>473</v>
      </c>
      <c r="E246" s="82">
        <f>IFERROR(VLOOKUP($C246,'2025'!$C$273:$U$528,19,FALSE),0)</f>
        <v>1583456.3000000003</v>
      </c>
      <c r="F246" s="83">
        <f>IFERROR(VLOOKUP($C246,'2025'!$C$8:$U$263,19,FALSE),0)</f>
        <v>1369514.92</v>
      </c>
      <c r="G246" s="84">
        <f t="shared" si="30"/>
        <v>0.86488962151970961</v>
      </c>
      <c r="H246" s="85">
        <f t="shared" si="31"/>
        <v>1.7193297511738267E-4</v>
      </c>
      <c r="I246" s="86">
        <f t="shared" si="32"/>
        <v>-213941.38000000035</v>
      </c>
      <c r="J246" s="87">
        <f t="shared" si="33"/>
        <v>-0.13511037848029045</v>
      </c>
      <c r="K246" s="82">
        <f>VLOOKUP($C246,'2025'!$C$273:$U$528,VLOOKUP($L$4,Master!$D$9:$G$20,4,FALSE),FALSE)</f>
        <v>622801.20000000007</v>
      </c>
      <c r="L246" s="83">
        <f>VLOOKUP($C246,'2025'!$C$8:$U$263,VLOOKUP($L$4,Master!$D$9:$G$20,4,FALSE),FALSE)</f>
        <v>636588.85</v>
      </c>
      <c r="M246" s="154">
        <f t="shared" si="34"/>
        <v>1.0221381236901919</v>
      </c>
      <c r="N246" s="154">
        <f t="shared" si="35"/>
        <v>7.991925703668365E-5</v>
      </c>
      <c r="O246" s="83">
        <f t="shared" si="36"/>
        <v>13787.649999999907</v>
      </c>
      <c r="P246" s="87">
        <f t="shared" si="37"/>
        <v>2.213812369019184E-2</v>
      </c>
      <c r="Q246" s="78"/>
    </row>
    <row r="247" spans="2:17" s="79" customFormat="1" ht="25.5" x14ac:dyDescent="0.2">
      <c r="B247" s="72"/>
      <c r="C247" s="80" t="s">
        <v>550</v>
      </c>
      <c r="D247" s="81" t="s">
        <v>551</v>
      </c>
      <c r="E247" s="82">
        <f>IFERROR(VLOOKUP($C247,'2025'!$C$273:$U$528,19,FALSE),0)</f>
        <v>38025141.68</v>
      </c>
      <c r="F247" s="83">
        <f>IFERROR(VLOOKUP($C247,'2025'!$C$8:$U$263,19,FALSE),0)</f>
        <v>37782887.119999997</v>
      </c>
      <c r="G247" s="84">
        <f t="shared" si="30"/>
        <v>0.99362909513819331</v>
      </c>
      <c r="H247" s="85">
        <f t="shared" si="31"/>
        <v>4.7433759911617744E-3</v>
      </c>
      <c r="I247" s="86">
        <f t="shared" si="32"/>
        <v>-242254.56000000238</v>
      </c>
      <c r="J247" s="87">
        <f t="shared" si="33"/>
        <v>-6.3709048618067476E-3</v>
      </c>
      <c r="K247" s="82">
        <f>VLOOKUP($C247,'2025'!$C$273:$U$528,VLOOKUP($L$4,Master!$D$9:$G$20,4,FALSE),FALSE)</f>
        <v>13655368.619999999</v>
      </c>
      <c r="L247" s="83">
        <f>VLOOKUP($C247,'2025'!$C$8:$U$263,VLOOKUP($L$4,Master!$D$9:$G$20,4,FALSE),FALSE)</f>
        <v>21052206.229999997</v>
      </c>
      <c r="M247" s="154">
        <f t="shared" si="34"/>
        <v>1.5416798195521724</v>
      </c>
      <c r="N247" s="154">
        <f t="shared" si="35"/>
        <v>2.6429565658975065E-3</v>
      </c>
      <c r="O247" s="83">
        <f t="shared" si="36"/>
        <v>7396837.6099999975</v>
      </c>
      <c r="P247" s="87">
        <f t="shared" si="37"/>
        <v>0.54167981955217248</v>
      </c>
      <c r="Q247" s="78"/>
    </row>
    <row r="248" spans="2:17" s="79" customFormat="1" ht="12.75" x14ac:dyDescent="0.2">
      <c r="B248" s="72"/>
      <c r="C248" s="80" t="s">
        <v>253</v>
      </c>
      <c r="D248" s="81" t="s">
        <v>474</v>
      </c>
      <c r="E248" s="82">
        <f>IFERROR(VLOOKUP($C248,'2025'!$C$273:$U$528,19,FALSE),0)</f>
        <v>2096724.9899999998</v>
      </c>
      <c r="F248" s="83">
        <f>IFERROR(VLOOKUP($C248,'2025'!$C$8:$U$263,19,FALSE),0)</f>
        <v>398290.41</v>
      </c>
      <c r="G248" s="84">
        <f t="shared" si="30"/>
        <v>0.1899583454671373</v>
      </c>
      <c r="H248" s="85">
        <f t="shared" si="31"/>
        <v>5.0002562332086271E-5</v>
      </c>
      <c r="I248" s="86">
        <f t="shared" si="32"/>
        <v>-1698434.5799999998</v>
      </c>
      <c r="J248" s="87">
        <f t="shared" si="33"/>
        <v>-0.8100416545328627</v>
      </c>
      <c r="K248" s="82">
        <f>VLOOKUP($C248,'2025'!$C$273:$U$528,VLOOKUP($L$4,Master!$D$9:$G$20,4,FALSE),FALSE)</f>
        <v>835724.98999999987</v>
      </c>
      <c r="L248" s="83">
        <f>VLOOKUP($C248,'2025'!$C$8:$U$263,VLOOKUP($L$4,Master!$D$9:$G$20,4,FALSE),FALSE)</f>
        <v>369150.98</v>
      </c>
      <c r="M248" s="154">
        <f t="shared" si="34"/>
        <v>0.44171346365985781</v>
      </c>
      <c r="N248" s="154">
        <f t="shared" si="35"/>
        <v>4.6344311647877063E-5</v>
      </c>
      <c r="O248" s="83">
        <f t="shared" si="36"/>
        <v>-466574.00999999989</v>
      </c>
      <c r="P248" s="87">
        <f t="shared" si="37"/>
        <v>-0.55828653634014214</v>
      </c>
      <c r="Q248" s="78"/>
    </row>
    <row r="249" spans="2:17" s="79" customFormat="1" ht="12.75" x14ac:dyDescent="0.2">
      <c r="B249" s="72"/>
      <c r="C249" s="80" t="s">
        <v>254</v>
      </c>
      <c r="D249" s="81" t="s">
        <v>475</v>
      </c>
      <c r="E249" s="82">
        <f>IFERROR(VLOOKUP($C249,'2025'!$C$273:$U$528,19,FALSE),0)</f>
        <v>577021.99</v>
      </c>
      <c r="F249" s="83">
        <f>IFERROR(VLOOKUP($C249,'2025'!$C$8:$U$263,19,FALSE),0)</f>
        <v>654303.41</v>
      </c>
      <c r="G249" s="84">
        <f t="shared" si="30"/>
        <v>1.1339314988671403</v>
      </c>
      <c r="H249" s="85">
        <f t="shared" si="31"/>
        <v>8.2143195570843905E-5</v>
      </c>
      <c r="I249" s="86">
        <f t="shared" si="32"/>
        <v>77281.420000000042</v>
      </c>
      <c r="J249" s="87">
        <f t="shared" si="33"/>
        <v>0.13393149886714031</v>
      </c>
      <c r="K249" s="82">
        <f>VLOOKUP($C249,'2025'!$C$273:$U$528,VLOOKUP($L$4,Master!$D$9:$G$20,4,FALSE),FALSE)</f>
        <v>87021.989999999991</v>
      </c>
      <c r="L249" s="83">
        <f>VLOOKUP($C249,'2025'!$C$8:$U$263,VLOOKUP($L$4,Master!$D$9:$G$20,4,FALSE),FALSE)</f>
        <v>481641.06</v>
      </c>
      <c r="M249" s="154">
        <f t="shared" si="34"/>
        <v>5.5347051934804075</v>
      </c>
      <c r="N249" s="154">
        <f t="shared" si="35"/>
        <v>6.046665076455671E-5</v>
      </c>
      <c r="O249" s="83">
        <f t="shared" si="36"/>
        <v>394619.07</v>
      </c>
      <c r="P249" s="87">
        <f t="shared" si="37"/>
        <v>4.5347051934804075</v>
      </c>
      <c r="Q249" s="78"/>
    </row>
    <row r="250" spans="2:17" s="79" customFormat="1" ht="12.75" x14ac:dyDescent="0.2">
      <c r="B250" s="72"/>
      <c r="C250" s="80" t="s">
        <v>255</v>
      </c>
      <c r="D250" s="81" t="s">
        <v>476</v>
      </c>
      <c r="E250" s="82">
        <f>IFERROR(VLOOKUP($C250,'2025'!$C$273:$U$528,19,FALSE),0)</f>
        <v>746077.9600000002</v>
      </c>
      <c r="F250" s="83">
        <f>IFERROR(VLOOKUP($C250,'2025'!$C$8:$U$263,19,FALSE),0)</f>
        <v>554648.97</v>
      </c>
      <c r="G250" s="84">
        <f t="shared" si="30"/>
        <v>0.74341958848375556</v>
      </c>
      <c r="H250" s="85">
        <f t="shared" si="31"/>
        <v>6.9632280864739994E-5</v>
      </c>
      <c r="I250" s="86">
        <f t="shared" si="32"/>
        <v>-191428.99000000022</v>
      </c>
      <c r="J250" s="87">
        <f t="shared" si="33"/>
        <v>-0.25658041151624444</v>
      </c>
      <c r="K250" s="82">
        <f>VLOOKUP($C250,'2025'!$C$273:$U$528,VLOOKUP($L$4,Master!$D$9:$G$20,4,FALSE),FALSE)</f>
        <v>330930.14000000019</v>
      </c>
      <c r="L250" s="83">
        <f>VLOOKUP($C250,'2025'!$C$8:$U$263,VLOOKUP($L$4,Master!$D$9:$G$20,4,FALSE),FALSE)</f>
        <v>234285.92000000004</v>
      </c>
      <c r="M250" s="154">
        <f t="shared" si="34"/>
        <v>0.70796186772229297</v>
      </c>
      <c r="N250" s="154">
        <f t="shared" si="35"/>
        <v>2.94129510131318E-5</v>
      </c>
      <c r="O250" s="83">
        <f t="shared" si="36"/>
        <v>-96644.220000000147</v>
      </c>
      <c r="P250" s="87">
        <f t="shared" si="37"/>
        <v>-0.29203813227770697</v>
      </c>
      <c r="Q250" s="78"/>
    </row>
    <row r="251" spans="2:17" s="79" customFormat="1" ht="12.75" x14ac:dyDescent="0.2">
      <c r="B251" s="72"/>
      <c r="C251" s="80" t="s">
        <v>256</v>
      </c>
      <c r="D251" s="81" t="s">
        <v>477</v>
      </c>
      <c r="E251" s="82">
        <f>IFERROR(VLOOKUP($C251,'2025'!$C$273:$U$528,19,FALSE),0)</f>
        <v>192713292.00999999</v>
      </c>
      <c r="F251" s="83">
        <f>IFERROR(VLOOKUP($C251,'2025'!$C$8:$U$263,19,FALSE),0)</f>
        <v>193886974.08999991</v>
      </c>
      <c r="G251" s="84">
        <f t="shared" si="30"/>
        <v>1.0060903016484146</v>
      </c>
      <c r="H251" s="85">
        <f t="shared" si="31"/>
        <v>2.4341147222989419E-2</v>
      </c>
      <c r="I251" s="86">
        <f t="shared" si="32"/>
        <v>1173682.0799999237</v>
      </c>
      <c r="J251" s="87">
        <f t="shared" si="33"/>
        <v>6.0903016484146859E-3</v>
      </c>
      <c r="K251" s="82">
        <f>VLOOKUP($C251,'2025'!$C$273:$U$528,VLOOKUP($L$4,Master!$D$9:$G$20,4,FALSE),FALSE)</f>
        <v>63766610.789999992</v>
      </c>
      <c r="L251" s="83">
        <f>VLOOKUP($C251,'2025'!$C$8:$U$263,VLOOKUP($L$4,Master!$D$9:$G$20,4,FALSE),FALSE)</f>
        <v>65458140.899999984</v>
      </c>
      <c r="M251" s="154">
        <f t="shared" si="34"/>
        <v>1.0265268937621703</v>
      </c>
      <c r="N251" s="154">
        <f t="shared" si="35"/>
        <v>8.2178096391894925E-3</v>
      </c>
      <c r="O251" s="83">
        <f t="shared" si="36"/>
        <v>1691530.109999992</v>
      </c>
      <c r="P251" s="87">
        <f t="shared" si="37"/>
        <v>2.6526893762170298E-2</v>
      </c>
      <c r="Q251" s="78"/>
    </row>
    <row r="252" spans="2:17" s="79" customFormat="1" ht="12.75" x14ac:dyDescent="0.2">
      <c r="B252" s="72"/>
      <c r="C252" s="80" t="s">
        <v>257</v>
      </c>
      <c r="D252" s="81" t="s">
        <v>478</v>
      </c>
      <c r="E252" s="82">
        <f>IFERROR(VLOOKUP($C252,'2025'!$C$273:$U$528,19,FALSE),0)</f>
        <v>384451.15</v>
      </c>
      <c r="F252" s="83">
        <f>IFERROR(VLOOKUP($C252,'2025'!$C$8:$U$263,19,FALSE),0)</f>
        <v>30900</v>
      </c>
      <c r="G252" s="84">
        <f t="shared" ref="G252:G261" si="38">IFERROR(F252/E252,0)</f>
        <v>8.0374320638655905E-2</v>
      </c>
      <c r="H252" s="85">
        <f t="shared" ref="H252:H261" si="39">F252/$D$4</f>
        <v>3.8792778768172344E-6</v>
      </c>
      <c r="I252" s="86">
        <f t="shared" ref="I252:I261" si="40">F252-E252</f>
        <v>-353551.15</v>
      </c>
      <c r="J252" s="87">
        <f t="shared" ref="J252:J261" si="41">IFERROR(I252/E252,0)</f>
        <v>-0.91962567936134409</v>
      </c>
      <c r="K252" s="82">
        <f>VLOOKUP($C252,'2025'!$C$273:$U$528,VLOOKUP($L$4,Master!$D$9:$G$20,4,FALSE),FALSE)</f>
        <v>148712.1</v>
      </c>
      <c r="L252" s="83">
        <f>VLOOKUP($C252,'2025'!$C$8:$U$263,VLOOKUP($L$4,Master!$D$9:$G$20,4,FALSE),FALSE)</f>
        <v>23300</v>
      </c>
      <c r="M252" s="154">
        <f t="shared" ref="M252:M261" si="42">IFERROR(L252/K252,0)</f>
        <v>0.15667857558329146</v>
      </c>
      <c r="N252" s="154">
        <f t="shared" ref="N252:N261" si="43">L252/$D$4</f>
        <v>2.9251512792828984E-6</v>
      </c>
      <c r="O252" s="83">
        <f t="shared" ref="O252:O261" si="44">L252-K252</f>
        <v>-125412.1</v>
      </c>
      <c r="P252" s="87">
        <f t="shared" ref="P252:P261" si="45">IFERROR(O252/K252,0)</f>
        <v>-0.84332142441670854</v>
      </c>
      <c r="Q252" s="78"/>
    </row>
    <row r="253" spans="2:17" s="79" customFormat="1" ht="25.5" x14ac:dyDescent="0.2">
      <c r="B253" s="72"/>
      <c r="C253" s="80" t="s">
        <v>258</v>
      </c>
      <c r="D253" s="81" t="s">
        <v>479</v>
      </c>
      <c r="E253" s="82">
        <f>IFERROR(VLOOKUP($C253,'2025'!$C$273:$U$528,19,FALSE),0)</f>
        <v>1033270.4699999997</v>
      </c>
      <c r="F253" s="83">
        <f>IFERROR(VLOOKUP($C253,'2025'!$C$8:$U$263,19,FALSE),0)</f>
        <v>720147.14999999991</v>
      </c>
      <c r="G253" s="84">
        <f t="shared" si="38"/>
        <v>0.69695899661199079</v>
      </c>
      <c r="H253" s="85">
        <f t="shared" si="39"/>
        <v>9.0409414467572236E-5</v>
      </c>
      <c r="I253" s="86">
        <f t="shared" si="40"/>
        <v>-313123.31999999983</v>
      </c>
      <c r="J253" s="87">
        <f t="shared" si="41"/>
        <v>-0.30304100338800927</v>
      </c>
      <c r="K253" s="82">
        <f>VLOOKUP($C253,'2025'!$C$273:$U$528,VLOOKUP($L$4,Master!$D$9:$G$20,4,FALSE),FALSE)</f>
        <v>472820.42999999976</v>
      </c>
      <c r="L253" s="83">
        <f>VLOOKUP($C253,'2025'!$C$8:$U$263,VLOOKUP($L$4,Master!$D$9:$G$20,4,FALSE),FALSE)</f>
        <v>288908.28999999992</v>
      </c>
      <c r="M253" s="154">
        <f t="shared" si="42"/>
        <v>0.61103173989330384</v>
      </c>
      <c r="N253" s="154">
        <f t="shared" si="43"/>
        <v>3.6270405754889889E-5</v>
      </c>
      <c r="O253" s="83">
        <f t="shared" si="44"/>
        <v>-183912.13999999984</v>
      </c>
      <c r="P253" s="87">
        <f t="shared" si="45"/>
        <v>-0.38896826010669616</v>
      </c>
      <c r="Q253" s="78"/>
    </row>
    <row r="254" spans="2:17" s="79" customFormat="1" ht="12.75" x14ac:dyDescent="0.2">
      <c r="B254" s="72"/>
      <c r="C254" s="80" t="s">
        <v>259</v>
      </c>
      <c r="D254" s="81" t="s">
        <v>480</v>
      </c>
      <c r="E254" s="82">
        <f>IFERROR(VLOOKUP($C254,'2025'!$C$273:$U$528,19,FALSE),0)</f>
        <v>126973.89000000001</v>
      </c>
      <c r="F254" s="83">
        <f>IFERROR(VLOOKUP($C254,'2025'!$C$8:$U$263,19,FALSE),0)</f>
        <v>118731.12000000001</v>
      </c>
      <c r="G254" s="84">
        <f t="shared" si="38"/>
        <v>0.93508295288110022</v>
      </c>
      <c r="H254" s="85">
        <f t="shared" si="39"/>
        <v>1.4905857835136969E-5</v>
      </c>
      <c r="I254" s="86">
        <f t="shared" si="40"/>
        <v>-8242.7700000000041</v>
      </c>
      <c r="J254" s="87">
        <f t="shared" si="41"/>
        <v>-6.4917047118899826E-2</v>
      </c>
      <c r="K254" s="82">
        <f>VLOOKUP($C254,'2025'!$C$273:$U$528,VLOOKUP($L$4,Master!$D$9:$G$20,4,FALSE),FALSE)</f>
        <v>33185.1</v>
      </c>
      <c r="L254" s="83">
        <f>VLOOKUP($C254,'2025'!$C$8:$U$263,VLOOKUP($L$4,Master!$D$9:$G$20,4,FALSE),FALSE)</f>
        <v>26302.159999999993</v>
      </c>
      <c r="M254" s="154">
        <f t="shared" si="42"/>
        <v>0.79258944526308472</v>
      </c>
      <c r="N254" s="154">
        <f t="shared" si="43"/>
        <v>3.302051372184698E-6</v>
      </c>
      <c r="O254" s="83">
        <f t="shared" si="44"/>
        <v>-6882.940000000006</v>
      </c>
      <c r="P254" s="87">
        <f t="shared" si="45"/>
        <v>-0.20741055473691525</v>
      </c>
      <c r="Q254" s="78"/>
    </row>
    <row r="255" spans="2:17" s="79" customFormat="1" ht="12.75" x14ac:dyDescent="0.2">
      <c r="B255" s="72"/>
      <c r="C255" s="80" t="s">
        <v>260</v>
      </c>
      <c r="D255" s="81" t="s">
        <v>481</v>
      </c>
      <c r="E255" s="82">
        <f>IFERROR(VLOOKUP($C255,'2025'!$C$273:$U$528,19,FALSE),0)</f>
        <v>4050264.0200000009</v>
      </c>
      <c r="F255" s="83">
        <f>IFERROR(VLOOKUP($C255,'2025'!$C$8:$U$263,19,FALSE),0)</f>
        <v>3535764.5300000012</v>
      </c>
      <c r="G255" s="84">
        <f t="shared" si="38"/>
        <v>0.87297136990096769</v>
      </c>
      <c r="H255" s="85">
        <f t="shared" si="39"/>
        <v>4.438903921962489E-4</v>
      </c>
      <c r="I255" s="86">
        <f t="shared" si="40"/>
        <v>-514499.48999999976</v>
      </c>
      <c r="J255" s="87">
        <f t="shared" si="41"/>
        <v>-0.12702863009903231</v>
      </c>
      <c r="K255" s="82">
        <f>VLOOKUP($C255,'2025'!$C$273:$U$528,VLOOKUP($L$4,Master!$D$9:$G$20,4,FALSE),FALSE)</f>
        <v>1479160.8099999991</v>
      </c>
      <c r="L255" s="83">
        <f>VLOOKUP($C255,'2025'!$C$8:$U$263,VLOOKUP($L$4,Master!$D$9:$G$20,4,FALSE),FALSE)</f>
        <v>1118110.8600000015</v>
      </c>
      <c r="M255" s="154">
        <f t="shared" si="42"/>
        <v>0.75590892649461294</v>
      </c>
      <c r="N255" s="154">
        <f t="shared" si="43"/>
        <v>1.4037096191026207E-4</v>
      </c>
      <c r="O255" s="83">
        <f t="shared" si="44"/>
        <v>-361049.94999999763</v>
      </c>
      <c r="P255" s="87">
        <f t="shared" si="45"/>
        <v>-0.24409107350538706</v>
      </c>
      <c r="Q255" s="78"/>
    </row>
    <row r="256" spans="2:17" s="79" customFormat="1" ht="12.75" x14ac:dyDescent="0.2">
      <c r="B256" s="72"/>
      <c r="C256" s="80" t="s">
        <v>261</v>
      </c>
      <c r="D256" s="81" t="s">
        <v>482</v>
      </c>
      <c r="E256" s="82">
        <f>IFERROR(VLOOKUP($C256,'2025'!$C$273:$U$528,19,FALSE),0)</f>
        <v>59091743.25</v>
      </c>
      <c r="F256" s="83">
        <f>IFERROR(VLOOKUP($C256,'2025'!$C$8:$U$263,19,FALSE),0)</f>
        <v>63865684.930000007</v>
      </c>
      <c r="G256" s="84">
        <f t="shared" si="38"/>
        <v>1.0807886418209536</v>
      </c>
      <c r="H256" s="85">
        <f t="shared" si="39"/>
        <v>8.0178879817711605E-3</v>
      </c>
      <c r="I256" s="86">
        <f t="shared" si="40"/>
        <v>4773941.6800000072</v>
      </c>
      <c r="J256" s="87">
        <f t="shared" si="41"/>
        <v>8.0788641820953674E-2</v>
      </c>
      <c r="K256" s="82">
        <f>VLOOKUP($C256,'2025'!$C$273:$U$528,VLOOKUP($L$4,Master!$D$9:$G$20,4,FALSE),FALSE)</f>
        <v>16125798.09</v>
      </c>
      <c r="L256" s="83">
        <f>VLOOKUP($C256,'2025'!$C$8:$U$263,VLOOKUP($L$4,Master!$D$9:$G$20,4,FALSE),FALSE)</f>
        <v>22135810.160000004</v>
      </c>
      <c r="M256" s="154">
        <f t="shared" si="42"/>
        <v>1.3726954806489211</v>
      </c>
      <c r="N256" s="154">
        <f t="shared" si="43"/>
        <v>2.7789954252140513E-3</v>
      </c>
      <c r="O256" s="83">
        <f t="shared" si="44"/>
        <v>6010012.070000004</v>
      </c>
      <c r="P256" s="87">
        <f t="shared" si="45"/>
        <v>0.37269548064892111</v>
      </c>
      <c r="Q256" s="78"/>
    </row>
    <row r="257" spans="2:17" s="79" customFormat="1" ht="12.75" x14ac:dyDescent="0.2">
      <c r="B257" s="72"/>
      <c r="C257" s="80" t="s">
        <v>262</v>
      </c>
      <c r="D257" s="81" t="s">
        <v>483</v>
      </c>
      <c r="E257" s="82">
        <f>IFERROR(VLOOKUP($C257,'2025'!$C$273:$U$528,19,FALSE),0)</f>
        <v>15185.779999999999</v>
      </c>
      <c r="F257" s="83">
        <f>IFERROR(VLOOKUP($C257,'2025'!$C$8:$U$263,19,FALSE),0)</f>
        <v>9097.2899999999991</v>
      </c>
      <c r="G257" s="84">
        <f t="shared" si="38"/>
        <v>0.59906636340049702</v>
      </c>
      <c r="H257" s="85">
        <f t="shared" si="39"/>
        <v>1.1421008361162024E-6</v>
      </c>
      <c r="I257" s="86">
        <f t="shared" si="40"/>
        <v>-6088.49</v>
      </c>
      <c r="J257" s="87">
        <f t="shared" si="41"/>
        <v>-0.40093363659950298</v>
      </c>
      <c r="K257" s="82">
        <f>VLOOKUP($C257,'2025'!$C$273:$U$528,VLOOKUP($L$4,Master!$D$9:$G$20,4,FALSE),FALSE)</f>
        <v>6790.079999999999</v>
      </c>
      <c r="L257" s="83">
        <f>VLOOKUP($C257,'2025'!$C$8:$U$263,VLOOKUP($L$4,Master!$D$9:$G$20,4,FALSE),FALSE)</f>
        <v>6156.37</v>
      </c>
      <c r="M257" s="154">
        <f t="shared" si="42"/>
        <v>0.90667120269569734</v>
      </c>
      <c r="N257" s="154">
        <f t="shared" si="43"/>
        <v>7.7288899490295526E-7</v>
      </c>
      <c r="O257" s="83">
        <f t="shared" si="44"/>
        <v>-633.70999999999913</v>
      </c>
      <c r="P257" s="87">
        <f t="shared" si="45"/>
        <v>-9.332879730430263E-2</v>
      </c>
      <c r="Q257" s="78"/>
    </row>
    <row r="258" spans="2:17" s="79" customFormat="1" ht="12.75" x14ac:dyDescent="0.2">
      <c r="B258" s="72"/>
      <c r="C258" s="80" t="s">
        <v>263</v>
      </c>
      <c r="D258" s="81" t="s">
        <v>484</v>
      </c>
      <c r="E258" s="82">
        <f>IFERROR(VLOOKUP($C258,'2025'!$C$273:$U$528,19,FALSE),0)</f>
        <v>97889.9</v>
      </c>
      <c r="F258" s="83">
        <f>IFERROR(VLOOKUP($C258,'2025'!$C$8:$U$263,19,FALSE),0)</f>
        <v>77285.63</v>
      </c>
      <c r="G258" s="84">
        <f t="shared" si="38"/>
        <v>0.78951587446713101</v>
      </c>
      <c r="H258" s="85">
        <f t="shared" si="39"/>
        <v>9.7026677881838958E-6</v>
      </c>
      <c r="I258" s="86">
        <f t="shared" si="40"/>
        <v>-20604.26999999999</v>
      </c>
      <c r="J258" s="87">
        <f t="shared" si="41"/>
        <v>-0.21048412553286897</v>
      </c>
      <c r="K258" s="82">
        <f>VLOOKUP($C258,'2025'!$C$273:$U$528,VLOOKUP($L$4,Master!$D$9:$G$20,4,FALSE),FALSE)</f>
        <v>45763.979999999989</v>
      </c>
      <c r="L258" s="83">
        <f>VLOOKUP($C258,'2025'!$C$8:$U$263,VLOOKUP($L$4,Master!$D$9:$G$20,4,FALSE),FALSE)</f>
        <v>32508.47</v>
      </c>
      <c r="M258" s="154">
        <f t="shared" si="42"/>
        <v>0.71035058576636056</v>
      </c>
      <c r="N258" s="154">
        <f t="shared" si="43"/>
        <v>4.081209983177242E-6</v>
      </c>
      <c r="O258" s="83">
        <f t="shared" si="44"/>
        <v>-13255.509999999987</v>
      </c>
      <c r="P258" s="87">
        <f t="shared" si="45"/>
        <v>-0.28964941423363944</v>
      </c>
      <c r="Q258" s="78"/>
    </row>
    <row r="259" spans="2:17" s="79" customFormat="1" ht="12.75" x14ac:dyDescent="0.2">
      <c r="B259" s="72"/>
      <c r="C259" s="80" t="s">
        <v>264</v>
      </c>
      <c r="D259" s="81" t="s">
        <v>485</v>
      </c>
      <c r="E259" s="82">
        <f>IFERROR(VLOOKUP($C259,'2025'!$C$273:$U$528,19,FALSE),0)</f>
        <v>310506.61</v>
      </c>
      <c r="F259" s="83">
        <f>IFERROR(VLOOKUP($C259,'2025'!$C$8:$U$263,19,FALSE),0)</f>
        <v>84283.75</v>
      </c>
      <c r="G259" s="84">
        <f t="shared" si="38"/>
        <v>0.27143947112752287</v>
      </c>
      <c r="H259" s="85">
        <f t="shared" si="39"/>
        <v>1.0581232580912446E-5</v>
      </c>
      <c r="I259" s="86">
        <f t="shared" si="40"/>
        <v>-226222.86</v>
      </c>
      <c r="J259" s="87">
        <f t="shared" si="41"/>
        <v>-0.72856052887247713</v>
      </c>
      <c r="K259" s="82">
        <f>VLOOKUP($C259,'2025'!$C$273:$U$528,VLOOKUP($L$4,Master!$D$9:$G$20,4,FALSE),FALSE)</f>
        <v>225006.61</v>
      </c>
      <c r="L259" s="83">
        <f>VLOOKUP($C259,'2025'!$C$8:$U$263,VLOOKUP($L$4,Master!$D$9:$G$20,4,FALSE),FALSE)</f>
        <v>484</v>
      </c>
      <c r="M259" s="154">
        <f t="shared" si="42"/>
        <v>2.1510479181033838E-3</v>
      </c>
      <c r="N259" s="154">
        <f t="shared" si="43"/>
        <v>6.0762799106134034E-8</v>
      </c>
      <c r="O259" s="83">
        <f t="shared" si="44"/>
        <v>-224522.61</v>
      </c>
      <c r="P259" s="87">
        <f t="shared" si="45"/>
        <v>-0.99784895208189661</v>
      </c>
      <c r="Q259" s="78"/>
    </row>
    <row r="260" spans="2:17" s="79" customFormat="1" ht="25.5" x14ac:dyDescent="0.2">
      <c r="B260" s="72"/>
      <c r="C260" s="80" t="s">
        <v>514</v>
      </c>
      <c r="D260" s="81" t="s">
        <v>515</v>
      </c>
      <c r="E260" s="82">
        <f>IFERROR(VLOOKUP($C260,'2025'!$C$273:$U$528,19,FALSE),0)</f>
        <v>255519.62000000005</v>
      </c>
      <c r="F260" s="83">
        <f>IFERROR(VLOOKUP($C260,'2025'!$C$8:$U$263,19,FALSE),0)</f>
        <v>198217.3</v>
      </c>
      <c r="G260" s="84">
        <f t="shared" si="38"/>
        <v>0.77574199585926096</v>
      </c>
      <c r="H260" s="85">
        <f t="shared" si="39"/>
        <v>2.4884789213347727E-5</v>
      </c>
      <c r="I260" s="86">
        <f t="shared" si="40"/>
        <v>-57302.320000000065</v>
      </c>
      <c r="J260" s="87">
        <f t="shared" si="41"/>
        <v>-0.22425800414073899</v>
      </c>
      <c r="K260" s="82">
        <f>VLOOKUP($C260,'2025'!$C$273:$U$528,VLOOKUP($L$4,Master!$D$9:$G$20,4,FALSE),FALSE)</f>
        <v>103701.40000000001</v>
      </c>
      <c r="L260" s="83">
        <f>VLOOKUP($C260,'2025'!$C$8:$U$263,VLOOKUP($L$4,Master!$D$9:$G$20,4,FALSE),FALSE)</f>
        <v>83428.3</v>
      </c>
      <c r="M260" s="154">
        <f t="shared" si="42"/>
        <v>0.80450505007646955</v>
      </c>
      <c r="N260" s="154">
        <f t="shared" si="43"/>
        <v>1.0473836844351822E-5</v>
      </c>
      <c r="O260" s="83">
        <f t="shared" si="44"/>
        <v>-20273.100000000006</v>
      </c>
      <c r="P260" s="87">
        <f t="shared" si="45"/>
        <v>-0.19549494992353048</v>
      </c>
      <c r="Q260" s="78"/>
    </row>
    <row r="261" spans="2:17" s="79" customFormat="1" ht="26.25" thickBot="1" x14ac:dyDescent="0.25">
      <c r="B261" s="72"/>
      <c r="C261" s="80" t="s">
        <v>552</v>
      </c>
      <c r="D261" s="81" t="s">
        <v>553</v>
      </c>
      <c r="E261" s="82">
        <f>IFERROR(VLOOKUP($C261,'2025'!$C$273:$U$528,19,FALSE),0)</f>
        <v>238963.39</v>
      </c>
      <c r="F261" s="83">
        <f>IFERROR(VLOOKUP($C261,'2025'!$C$8:$U$263,19,FALSE),0)</f>
        <v>182636.84</v>
      </c>
      <c r="G261" s="84">
        <f t="shared" si="38"/>
        <v>0.7642879522256526</v>
      </c>
      <c r="H261" s="85">
        <f t="shared" si="39"/>
        <v>2.2928771938634594E-5</v>
      </c>
      <c r="I261" s="86">
        <f t="shared" si="40"/>
        <v>-56326.550000000017</v>
      </c>
      <c r="J261" s="87">
        <f t="shared" si="41"/>
        <v>-0.23571204777434743</v>
      </c>
      <c r="K261" s="82">
        <f>VLOOKUP($C261,'2025'!$C$273:$U$528,VLOOKUP($L$4,Master!$D$9:$G$20,4,FALSE),FALSE)</f>
        <v>89290.090000000011</v>
      </c>
      <c r="L261" s="83">
        <f>VLOOKUP($C261,'2025'!$C$8:$U$263,VLOOKUP($L$4,Master!$D$9:$G$20,4,FALSE),FALSE)</f>
        <v>95897.569999999992</v>
      </c>
      <c r="M261" s="154">
        <f t="shared" si="42"/>
        <v>1.0740001494006779</v>
      </c>
      <c r="N261" s="154">
        <f t="shared" si="43"/>
        <v>1.2039266075777738E-5</v>
      </c>
      <c r="O261" s="83">
        <f t="shared" si="44"/>
        <v>6607.4799999999814</v>
      </c>
      <c r="P261" s="87">
        <f t="shared" si="45"/>
        <v>7.400014940067795E-2</v>
      </c>
      <c r="Q261" s="78"/>
    </row>
    <row r="262" spans="2:17" s="79" customFormat="1" ht="14.25" thickTop="1" thickBot="1" x14ac:dyDescent="0.25">
      <c r="B262" s="88"/>
      <c r="C262" s="89"/>
      <c r="D262" s="90"/>
      <c r="E262" s="91"/>
      <c r="F262" s="91"/>
      <c r="G262" s="92"/>
      <c r="H262" s="92"/>
      <c r="I262" s="91"/>
      <c r="J262" s="92"/>
      <c r="K262" s="93"/>
      <c r="L262" s="91"/>
      <c r="M262" s="91"/>
      <c r="N262" s="92"/>
      <c r="O262" s="91"/>
      <c r="P262" s="92"/>
      <c r="Q262" s="94"/>
    </row>
    <row r="263" spans="2:17" s="79" customFormat="1" ht="13.5" thickTop="1" x14ac:dyDescent="0.2">
      <c r="B263" s="26"/>
      <c r="C263" s="95"/>
      <c r="D263" s="96"/>
      <c r="E263" s="97"/>
      <c r="F263" s="97"/>
      <c r="G263" s="98"/>
      <c r="H263" s="98"/>
      <c r="I263" s="97"/>
      <c r="J263" s="98"/>
      <c r="K263" s="99"/>
      <c r="L263" s="97"/>
      <c r="M263" s="97"/>
      <c r="N263" s="98"/>
      <c r="O263" s="97"/>
      <c r="P263" s="98"/>
      <c r="Q263" s="26"/>
    </row>
    <row r="264" spans="2:17" s="79" customFormat="1" ht="12.75" x14ac:dyDescent="0.2">
      <c r="B264" s="26"/>
      <c r="C264" s="95"/>
      <c r="D264" s="96"/>
      <c r="E264" s="100"/>
      <c r="F264" s="100"/>
      <c r="G264" s="101"/>
      <c r="H264" s="101"/>
      <c r="I264" s="102"/>
      <c r="J264" s="101"/>
      <c r="K264" s="100"/>
      <c r="L264" s="100"/>
      <c r="M264" s="100"/>
      <c r="N264" s="101"/>
      <c r="O264" s="102"/>
      <c r="P264" s="101"/>
      <c r="Q264" s="26"/>
    </row>
    <row r="265" spans="2:17" x14ac:dyDescent="0.2">
      <c r="E265" s="103"/>
      <c r="F265" s="103"/>
    </row>
  </sheetData>
  <sheetProtection algorithmName="SHA-512" hashValue="kpgvnzmL8CLugN0/s3TRKbfFEvRij8L1YvIiumxNZQwWXH8s5YIOT8fB9sy9z5/VwNm5Ig3wZU7pjZ4IJ8EonQ==" saltValue="5IVrjDx2XkaAkmnq8RERYQ==" spinCount="100000" sheet="1" objects="1" scenarios="1"/>
  <mergeCells count="5">
    <mergeCell ref="O5:P5"/>
    <mergeCell ref="C8:D8"/>
    <mergeCell ref="F5:H5"/>
    <mergeCell ref="I5:J5"/>
    <mergeCell ref="L5:N5"/>
  </mergeCells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530"/>
  <sheetViews>
    <sheetView showGridLines="0" zoomScale="80" zoomScaleNormal="80" workbookViewId="0">
      <selection activeCell="D2" sqref="D2"/>
    </sheetView>
  </sheetViews>
  <sheetFormatPr defaultColWidth="9.140625" defaultRowHeight="12.75" x14ac:dyDescent="0.2"/>
  <cols>
    <col min="1" max="2" width="3.5703125" style="26" customWidth="1"/>
    <col min="3" max="3" width="11.85546875" style="97" customWidth="1"/>
    <col min="4" max="4" width="58" style="97" customWidth="1"/>
    <col min="5" max="16" width="17.85546875" style="97" bestFit="1" customWidth="1"/>
    <col min="17" max="17" width="20.5703125" style="97" bestFit="1" customWidth="1"/>
    <col min="18" max="18" width="3.7109375" style="26" customWidth="1"/>
    <col min="19" max="19" width="3.85546875" style="26" hidden="1" customWidth="1"/>
    <col min="20" max="20" width="3.5703125" style="26" hidden="1" customWidth="1"/>
    <col min="21" max="21" width="0.42578125" style="97" hidden="1" customWidth="1"/>
    <col min="22" max="22" width="0.140625" style="26" hidden="1" customWidth="1"/>
    <col min="23" max="23" width="12" style="26" customWidth="1"/>
    <col min="24" max="24" width="11.28515625" style="26" customWidth="1"/>
    <col min="25" max="16384" width="9.140625" style="26"/>
  </cols>
  <sheetData>
    <row r="1" spans="2:22" x14ac:dyDescent="0.2">
      <c r="C1" s="95"/>
      <c r="D1" s="96"/>
    </row>
    <row r="2" spans="2:22" ht="13.5" thickBot="1" x14ac:dyDescent="0.25">
      <c r="C2" s="27"/>
      <c r="D2" s="2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U2" s="29"/>
    </row>
    <row r="3" spans="2:22" s="106" customFormat="1" ht="14.25" thickTop="1" thickBot="1" x14ac:dyDescent="0.25">
      <c r="B3" s="33"/>
      <c r="C3" s="35"/>
      <c r="D3" s="35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39"/>
      <c r="S3" s="105"/>
      <c r="T3" s="33"/>
      <c r="U3" s="104"/>
      <c r="V3" s="39"/>
    </row>
    <row r="4" spans="2:22" s="106" customFormat="1" ht="19.5" thickBot="1" x14ac:dyDescent="0.25">
      <c r="B4" s="50"/>
      <c r="C4" s="52"/>
      <c r="D4" s="52"/>
      <c r="E4" s="168" t="s">
        <v>557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70"/>
      <c r="R4" s="54"/>
      <c r="S4" s="105"/>
      <c r="T4" s="50"/>
      <c r="V4" s="54"/>
    </row>
    <row r="5" spans="2:22" s="106" customFormat="1" ht="43.5" customHeight="1" x14ac:dyDescent="0.2">
      <c r="B5" s="50"/>
      <c r="C5" s="52"/>
      <c r="D5" s="52"/>
      <c r="E5" s="107" t="s">
        <v>4</v>
      </c>
      <c r="F5" s="107" t="s">
        <v>15</v>
      </c>
      <c r="G5" s="107" t="s">
        <v>16</v>
      </c>
      <c r="H5" s="107" t="s">
        <v>17</v>
      </c>
      <c r="I5" s="107" t="s">
        <v>18</v>
      </c>
      <c r="J5" s="107" t="s">
        <v>19</v>
      </c>
      <c r="K5" s="107" t="s">
        <v>20</v>
      </c>
      <c r="L5" s="107" t="s">
        <v>21</v>
      </c>
      <c r="M5" s="107" t="s">
        <v>22</v>
      </c>
      <c r="N5" s="107" t="s">
        <v>23</v>
      </c>
      <c r="O5" s="107" t="s">
        <v>24</v>
      </c>
      <c r="P5" s="107" t="s">
        <v>25</v>
      </c>
      <c r="Q5" s="107" t="s">
        <v>26</v>
      </c>
      <c r="R5" s="54"/>
      <c r="S5" s="105"/>
      <c r="T5" s="50"/>
      <c r="U5" s="107" t="s">
        <v>6</v>
      </c>
      <c r="V5" s="54"/>
    </row>
    <row r="6" spans="2:22" s="112" customFormat="1" ht="13.5" thickBot="1" x14ac:dyDescent="0.3">
      <c r="B6" s="66"/>
      <c r="C6" s="108" t="s">
        <v>489</v>
      </c>
      <c r="D6" s="109" t="s">
        <v>27</v>
      </c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71"/>
      <c r="S6" s="111"/>
      <c r="T6" s="66"/>
      <c r="U6" s="110"/>
      <c r="V6" s="71"/>
    </row>
    <row r="7" spans="2:22" ht="15" customHeight="1" thickBot="1" x14ac:dyDescent="0.25">
      <c r="B7" s="113"/>
      <c r="C7" s="171" t="s">
        <v>31</v>
      </c>
      <c r="D7" s="172"/>
      <c r="E7" s="114">
        <v>189011209.30000001</v>
      </c>
      <c r="F7" s="114">
        <v>222519227.15000001</v>
      </c>
      <c r="G7" s="114">
        <v>314824994.53000003</v>
      </c>
      <c r="H7" s="114"/>
      <c r="I7" s="114"/>
      <c r="J7" s="114"/>
      <c r="K7" s="114"/>
      <c r="L7" s="114"/>
      <c r="M7" s="114"/>
      <c r="N7" s="114"/>
      <c r="O7" s="114"/>
      <c r="P7" s="114"/>
      <c r="Q7" s="114">
        <f t="shared" ref="Q7" si="0">SUM(Q8:Q263)</f>
        <v>726355430.97999978</v>
      </c>
      <c r="R7" s="115"/>
      <c r="S7" s="116"/>
      <c r="T7" s="113"/>
      <c r="U7" s="114">
        <f>SUM(U8:U263)</f>
        <v>726355430.97999978</v>
      </c>
      <c r="V7" s="115"/>
    </row>
    <row r="8" spans="2:22" x14ac:dyDescent="0.2">
      <c r="B8" s="113"/>
      <c r="C8" s="117" t="s">
        <v>45</v>
      </c>
      <c r="D8" s="118" t="s">
        <v>265</v>
      </c>
      <c r="E8" s="119">
        <v>18686.749999999996</v>
      </c>
      <c r="F8" s="119">
        <v>27003.39</v>
      </c>
      <c r="G8" s="119">
        <v>37887.699999999997</v>
      </c>
      <c r="H8" s="119"/>
      <c r="I8" s="119"/>
      <c r="J8" s="119"/>
      <c r="K8" s="119"/>
      <c r="L8" s="119"/>
      <c r="M8" s="119"/>
      <c r="N8" s="119"/>
      <c r="O8" s="119"/>
      <c r="P8" s="119"/>
      <c r="Q8" s="119">
        <f t="shared" ref="Q8:Q71" si="1">SUM(E8:P8)</f>
        <v>83577.84</v>
      </c>
      <c r="R8" s="115"/>
      <c r="S8" s="116"/>
      <c r="T8" s="113"/>
      <c r="U8" s="119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83577.84</v>
      </c>
      <c r="V8" s="115"/>
    </row>
    <row r="9" spans="2:22" ht="25.5" x14ac:dyDescent="0.2">
      <c r="B9" s="113"/>
      <c r="C9" s="117" t="s">
        <v>46</v>
      </c>
      <c r="D9" s="118" t="s">
        <v>266</v>
      </c>
      <c r="E9" s="119">
        <v>2880</v>
      </c>
      <c r="F9" s="119">
        <v>2880</v>
      </c>
      <c r="G9" s="119">
        <v>2880</v>
      </c>
      <c r="H9" s="119"/>
      <c r="I9" s="119"/>
      <c r="J9" s="119"/>
      <c r="K9" s="119"/>
      <c r="L9" s="119"/>
      <c r="M9" s="119"/>
      <c r="N9" s="119"/>
      <c r="O9" s="119"/>
      <c r="P9" s="119"/>
      <c r="Q9" s="119">
        <f t="shared" si="1"/>
        <v>8640</v>
      </c>
      <c r="R9" s="115"/>
      <c r="S9" s="116"/>
      <c r="T9" s="113"/>
      <c r="U9" s="119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8640</v>
      </c>
      <c r="V9" s="115"/>
    </row>
    <row r="10" spans="2:22" x14ac:dyDescent="0.2">
      <c r="B10" s="113"/>
      <c r="C10" s="117" t="s">
        <v>47</v>
      </c>
      <c r="D10" s="118" t="s">
        <v>267</v>
      </c>
      <c r="E10" s="119">
        <v>64166.959999999992</v>
      </c>
      <c r="F10" s="119">
        <v>164401.05999999997</v>
      </c>
      <c r="G10" s="119">
        <v>124736.29000000004</v>
      </c>
      <c r="H10" s="119"/>
      <c r="I10" s="119"/>
      <c r="J10" s="119"/>
      <c r="K10" s="119"/>
      <c r="L10" s="119"/>
      <c r="M10" s="119"/>
      <c r="N10" s="119"/>
      <c r="O10" s="119"/>
      <c r="P10" s="119"/>
      <c r="Q10" s="119">
        <f t="shared" si="1"/>
        <v>353304.31</v>
      </c>
      <c r="R10" s="115"/>
      <c r="S10" s="116"/>
      <c r="T10" s="113"/>
      <c r="U10" s="119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353304.31</v>
      </c>
      <c r="V10" s="115"/>
    </row>
    <row r="11" spans="2:22" x14ac:dyDescent="0.2">
      <c r="B11" s="113"/>
      <c r="C11" s="117" t="s">
        <v>48</v>
      </c>
      <c r="D11" s="118" t="s">
        <v>268</v>
      </c>
      <c r="E11" s="119">
        <v>13903.600000000002</v>
      </c>
      <c r="F11" s="119">
        <v>21734.860000000004</v>
      </c>
      <c r="G11" s="119">
        <v>36639.869999999995</v>
      </c>
      <c r="H11" s="119"/>
      <c r="I11" s="119"/>
      <c r="J11" s="119"/>
      <c r="K11" s="119"/>
      <c r="L11" s="119"/>
      <c r="M11" s="119"/>
      <c r="N11" s="119"/>
      <c r="O11" s="119"/>
      <c r="P11" s="119"/>
      <c r="Q11" s="119">
        <f t="shared" si="1"/>
        <v>72278.33</v>
      </c>
      <c r="R11" s="115"/>
      <c r="S11" s="116"/>
      <c r="T11" s="113"/>
      <c r="U11" s="119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72278.33</v>
      </c>
      <c r="V11" s="115"/>
    </row>
    <row r="12" spans="2:22" x14ac:dyDescent="0.2">
      <c r="B12" s="113"/>
      <c r="C12" s="117" t="s">
        <v>49</v>
      </c>
      <c r="D12" s="118" t="s">
        <v>269</v>
      </c>
      <c r="E12" s="119">
        <v>112584.58</v>
      </c>
      <c r="F12" s="119">
        <v>107945.07000000004</v>
      </c>
      <c r="G12" s="119">
        <v>148449.06999999995</v>
      </c>
      <c r="H12" s="119"/>
      <c r="I12" s="119"/>
      <c r="J12" s="119"/>
      <c r="K12" s="119"/>
      <c r="L12" s="119"/>
      <c r="M12" s="119"/>
      <c r="N12" s="119"/>
      <c r="O12" s="119"/>
      <c r="P12" s="119"/>
      <c r="Q12" s="119">
        <f t="shared" si="1"/>
        <v>368978.72</v>
      </c>
      <c r="R12" s="115"/>
      <c r="S12" s="116"/>
      <c r="T12" s="113"/>
      <c r="U12" s="119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368978.72</v>
      </c>
      <c r="V12" s="115"/>
    </row>
    <row r="13" spans="2:22" ht="25.5" x14ac:dyDescent="0.2">
      <c r="B13" s="113"/>
      <c r="C13" s="117" t="s">
        <v>50</v>
      </c>
      <c r="D13" s="118" t="s">
        <v>270</v>
      </c>
      <c r="E13" s="119">
        <v>32892.01</v>
      </c>
      <c r="F13" s="119">
        <v>48316.1</v>
      </c>
      <c r="G13" s="119">
        <v>87331.569999999978</v>
      </c>
      <c r="H13" s="119"/>
      <c r="I13" s="119"/>
      <c r="J13" s="119"/>
      <c r="K13" s="119"/>
      <c r="L13" s="119"/>
      <c r="M13" s="119"/>
      <c r="N13" s="119"/>
      <c r="O13" s="119"/>
      <c r="P13" s="119"/>
      <c r="Q13" s="119">
        <f t="shared" si="1"/>
        <v>168539.68</v>
      </c>
      <c r="R13" s="115"/>
      <c r="S13" s="116"/>
      <c r="T13" s="113"/>
      <c r="U13" s="119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168539.68</v>
      </c>
      <c r="V13" s="115"/>
    </row>
    <row r="14" spans="2:22" x14ac:dyDescent="0.2">
      <c r="B14" s="113"/>
      <c r="C14" s="117" t="s">
        <v>51</v>
      </c>
      <c r="D14" s="118" t="s">
        <v>271</v>
      </c>
      <c r="E14" s="119">
        <v>43267.249999999993</v>
      </c>
      <c r="F14" s="119">
        <v>51885.939999999995</v>
      </c>
      <c r="G14" s="119">
        <v>53953.819999999992</v>
      </c>
      <c r="H14" s="119"/>
      <c r="I14" s="119"/>
      <c r="J14" s="119"/>
      <c r="K14" s="119"/>
      <c r="L14" s="119"/>
      <c r="M14" s="119"/>
      <c r="N14" s="119"/>
      <c r="O14" s="119"/>
      <c r="P14" s="119"/>
      <c r="Q14" s="119">
        <f t="shared" si="1"/>
        <v>149107.00999999998</v>
      </c>
      <c r="R14" s="115"/>
      <c r="S14" s="116"/>
      <c r="T14" s="113"/>
      <c r="U14" s="119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149107.00999999998</v>
      </c>
      <c r="V14" s="115"/>
    </row>
    <row r="15" spans="2:22" x14ac:dyDescent="0.2">
      <c r="B15" s="113"/>
      <c r="C15" s="117" t="s">
        <v>52</v>
      </c>
      <c r="D15" s="118" t="s">
        <v>272</v>
      </c>
      <c r="E15" s="119">
        <v>0</v>
      </c>
      <c r="F15" s="119">
        <v>0</v>
      </c>
      <c r="G15" s="119">
        <v>15000</v>
      </c>
      <c r="H15" s="119"/>
      <c r="I15" s="119"/>
      <c r="J15" s="119"/>
      <c r="K15" s="119"/>
      <c r="L15" s="119"/>
      <c r="M15" s="119"/>
      <c r="N15" s="119"/>
      <c r="O15" s="119"/>
      <c r="P15" s="119"/>
      <c r="Q15" s="119">
        <f t="shared" si="1"/>
        <v>15000</v>
      </c>
      <c r="R15" s="115"/>
      <c r="S15" s="116"/>
      <c r="T15" s="113"/>
      <c r="U15" s="119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15000</v>
      </c>
      <c r="V15" s="115"/>
    </row>
    <row r="16" spans="2:22" x14ac:dyDescent="0.2">
      <c r="B16" s="113"/>
      <c r="C16" s="117" t="s">
        <v>53</v>
      </c>
      <c r="D16" s="118" t="s">
        <v>273</v>
      </c>
      <c r="E16" s="119">
        <v>59450.610000000008</v>
      </c>
      <c r="F16" s="119">
        <v>99478.13</v>
      </c>
      <c r="G16" s="119">
        <v>144275.96000000002</v>
      </c>
      <c r="H16" s="119"/>
      <c r="I16" s="119"/>
      <c r="J16" s="119"/>
      <c r="K16" s="119"/>
      <c r="L16" s="119"/>
      <c r="M16" s="119"/>
      <c r="N16" s="119"/>
      <c r="O16" s="119"/>
      <c r="P16" s="119"/>
      <c r="Q16" s="119">
        <f t="shared" si="1"/>
        <v>303204.70000000007</v>
      </c>
      <c r="R16" s="115"/>
      <c r="S16" s="116"/>
      <c r="T16" s="113"/>
      <c r="U16" s="119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303204.70000000007</v>
      </c>
      <c r="V16" s="115"/>
    </row>
    <row r="17" spans="2:22" ht="25.5" x14ac:dyDescent="0.2">
      <c r="B17" s="113"/>
      <c r="C17" s="117" t="s">
        <v>54</v>
      </c>
      <c r="D17" s="118" t="s">
        <v>274</v>
      </c>
      <c r="E17" s="119">
        <v>168696.99000000002</v>
      </c>
      <c r="F17" s="119">
        <v>368729.49</v>
      </c>
      <c r="G17" s="119">
        <v>409266.68</v>
      </c>
      <c r="H17" s="119"/>
      <c r="I17" s="119"/>
      <c r="J17" s="119"/>
      <c r="K17" s="119"/>
      <c r="L17" s="119"/>
      <c r="M17" s="119"/>
      <c r="N17" s="119"/>
      <c r="O17" s="119"/>
      <c r="P17" s="119"/>
      <c r="Q17" s="119">
        <f t="shared" si="1"/>
        <v>946693.15999999992</v>
      </c>
      <c r="R17" s="115"/>
      <c r="S17" s="116"/>
      <c r="T17" s="113"/>
      <c r="U17" s="119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946693.15999999992</v>
      </c>
      <c r="V17" s="115"/>
    </row>
    <row r="18" spans="2:22" x14ac:dyDescent="0.2">
      <c r="B18" s="113"/>
      <c r="C18" s="117" t="s">
        <v>55</v>
      </c>
      <c r="D18" s="118" t="s">
        <v>275</v>
      </c>
      <c r="E18" s="119">
        <v>295133.46000000002</v>
      </c>
      <c r="F18" s="119">
        <v>407857.10000000003</v>
      </c>
      <c r="G18" s="119">
        <v>556389.97000000009</v>
      </c>
      <c r="H18" s="119"/>
      <c r="I18" s="119"/>
      <c r="J18" s="119"/>
      <c r="K18" s="119"/>
      <c r="L18" s="119"/>
      <c r="M18" s="119"/>
      <c r="N18" s="119"/>
      <c r="O18" s="119"/>
      <c r="P18" s="119"/>
      <c r="Q18" s="119">
        <f t="shared" si="1"/>
        <v>1259380.5300000003</v>
      </c>
      <c r="R18" s="115"/>
      <c r="S18" s="116"/>
      <c r="T18" s="113"/>
      <c r="U18" s="119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1259380.5300000003</v>
      </c>
      <c r="V18" s="115"/>
    </row>
    <row r="19" spans="2:22" x14ac:dyDescent="0.2">
      <c r="B19" s="113"/>
      <c r="C19" s="117" t="s">
        <v>56</v>
      </c>
      <c r="D19" s="118" t="s">
        <v>276</v>
      </c>
      <c r="E19" s="119">
        <v>225517.49000000005</v>
      </c>
      <c r="F19" s="119">
        <v>324646.25999999995</v>
      </c>
      <c r="G19" s="119">
        <v>438512.2</v>
      </c>
      <c r="H19" s="119"/>
      <c r="I19" s="119"/>
      <c r="J19" s="119"/>
      <c r="K19" s="119"/>
      <c r="L19" s="119"/>
      <c r="M19" s="119"/>
      <c r="N19" s="119"/>
      <c r="O19" s="119"/>
      <c r="P19" s="119"/>
      <c r="Q19" s="119">
        <f t="shared" si="1"/>
        <v>988675.95</v>
      </c>
      <c r="R19" s="115"/>
      <c r="S19" s="116"/>
      <c r="T19" s="113"/>
      <c r="U19" s="119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988675.95</v>
      </c>
      <c r="V19" s="115"/>
    </row>
    <row r="20" spans="2:22" ht="25.5" x14ac:dyDescent="0.2">
      <c r="B20" s="113"/>
      <c r="C20" s="117" t="s">
        <v>57</v>
      </c>
      <c r="D20" s="118" t="s">
        <v>277</v>
      </c>
      <c r="E20" s="119">
        <v>11008.73</v>
      </c>
      <c r="F20" s="119">
        <v>10638.670000000002</v>
      </c>
      <c r="G20" s="119">
        <v>8885.9700000000012</v>
      </c>
      <c r="H20" s="119"/>
      <c r="I20" s="119"/>
      <c r="J20" s="119"/>
      <c r="K20" s="119"/>
      <c r="L20" s="119"/>
      <c r="M20" s="119"/>
      <c r="N20" s="119"/>
      <c r="O20" s="119"/>
      <c r="P20" s="119"/>
      <c r="Q20" s="119">
        <f t="shared" si="1"/>
        <v>30533.370000000003</v>
      </c>
      <c r="R20" s="115"/>
      <c r="S20" s="116"/>
      <c r="T20" s="113"/>
      <c r="U20" s="119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30533.370000000003</v>
      </c>
      <c r="V20" s="115"/>
    </row>
    <row r="21" spans="2:22" x14ac:dyDescent="0.2">
      <c r="B21" s="113"/>
      <c r="C21" s="117" t="s">
        <v>58</v>
      </c>
      <c r="D21" s="118" t="s">
        <v>278</v>
      </c>
      <c r="E21" s="119">
        <v>0</v>
      </c>
      <c r="F21" s="119">
        <v>5152.55</v>
      </c>
      <c r="G21" s="119">
        <v>4420.63</v>
      </c>
      <c r="H21" s="119"/>
      <c r="I21" s="119"/>
      <c r="J21" s="119"/>
      <c r="K21" s="119"/>
      <c r="L21" s="119"/>
      <c r="M21" s="119"/>
      <c r="N21" s="119"/>
      <c r="O21" s="119"/>
      <c r="P21" s="119"/>
      <c r="Q21" s="119">
        <f t="shared" si="1"/>
        <v>9573.18</v>
      </c>
      <c r="R21" s="115"/>
      <c r="S21" s="116"/>
      <c r="T21" s="113"/>
      <c r="U21" s="119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9573.18</v>
      </c>
      <c r="V21" s="115"/>
    </row>
    <row r="22" spans="2:22" x14ac:dyDescent="0.2">
      <c r="B22" s="113"/>
      <c r="C22" s="117" t="s">
        <v>59</v>
      </c>
      <c r="D22" s="118" t="s">
        <v>279</v>
      </c>
      <c r="E22" s="119">
        <v>46666.020000000004</v>
      </c>
      <c r="F22" s="119">
        <v>77125.960000000006</v>
      </c>
      <c r="G22" s="119">
        <v>66467.090000000011</v>
      </c>
      <c r="H22" s="119"/>
      <c r="I22" s="119"/>
      <c r="J22" s="119"/>
      <c r="K22" s="119"/>
      <c r="L22" s="119"/>
      <c r="M22" s="119"/>
      <c r="N22" s="119"/>
      <c r="O22" s="119"/>
      <c r="P22" s="119"/>
      <c r="Q22" s="119">
        <f t="shared" si="1"/>
        <v>190259.07</v>
      </c>
      <c r="R22" s="115"/>
      <c r="S22" s="116"/>
      <c r="T22" s="113"/>
      <c r="U22" s="119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190259.07</v>
      </c>
      <c r="V22" s="115"/>
    </row>
    <row r="23" spans="2:22" x14ac:dyDescent="0.2">
      <c r="B23" s="113"/>
      <c r="C23" s="117" t="s">
        <v>60</v>
      </c>
      <c r="D23" s="118" t="s">
        <v>280</v>
      </c>
      <c r="E23" s="119">
        <v>0</v>
      </c>
      <c r="F23" s="119">
        <v>35630</v>
      </c>
      <c r="G23" s="119">
        <v>47460</v>
      </c>
      <c r="H23" s="119"/>
      <c r="I23" s="119"/>
      <c r="J23" s="119"/>
      <c r="K23" s="119"/>
      <c r="L23" s="119"/>
      <c r="M23" s="119"/>
      <c r="N23" s="119"/>
      <c r="O23" s="119"/>
      <c r="P23" s="119"/>
      <c r="Q23" s="119">
        <f t="shared" si="1"/>
        <v>83090</v>
      </c>
      <c r="R23" s="115"/>
      <c r="S23" s="116"/>
      <c r="T23" s="113"/>
      <c r="U23" s="119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83090</v>
      </c>
      <c r="V23" s="115"/>
    </row>
    <row r="24" spans="2:22" x14ac:dyDescent="0.2">
      <c r="B24" s="113"/>
      <c r="C24" s="117" t="s">
        <v>61</v>
      </c>
      <c r="D24" s="118" t="s">
        <v>281</v>
      </c>
      <c r="E24" s="119">
        <v>27500.77</v>
      </c>
      <c r="F24" s="119">
        <v>36281.279999999999</v>
      </c>
      <c r="G24" s="119">
        <v>30143.120000000003</v>
      </c>
      <c r="H24" s="119"/>
      <c r="I24" s="119"/>
      <c r="J24" s="119"/>
      <c r="K24" s="119"/>
      <c r="L24" s="119"/>
      <c r="M24" s="119"/>
      <c r="N24" s="119"/>
      <c r="O24" s="119"/>
      <c r="P24" s="119"/>
      <c r="Q24" s="119">
        <f t="shared" si="1"/>
        <v>93925.170000000013</v>
      </c>
      <c r="R24" s="115"/>
      <c r="S24" s="116"/>
      <c r="T24" s="113"/>
      <c r="U24" s="119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93925.170000000013</v>
      </c>
      <c r="V24" s="115"/>
    </row>
    <row r="25" spans="2:22" x14ac:dyDescent="0.2">
      <c r="B25" s="113"/>
      <c r="C25" s="117" t="s">
        <v>62</v>
      </c>
      <c r="D25" s="118" t="s">
        <v>282</v>
      </c>
      <c r="E25" s="119">
        <v>0</v>
      </c>
      <c r="F25" s="119">
        <v>2550</v>
      </c>
      <c r="G25" s="119">
        <v>2900</v>
      </c>
      <c r="H25" s="119"/>
      <c r="I25" s="119"/>
      <c r="J25" s="119"/>
      <c r="K25" s="119"/>
      <c r="L25" s="119"/>
      <c r="M25" s="119"/>
      <c r="N25" s="119"/>
      <c r="O25" s="119"/>
      <c r="P25" s="119"/>
      <c r="Q25" s="119">
        <f t="shared" si="1"/>
        <v>5450</v>
      </c>
      <c r="R25" s="115"/>
      <c r="S25" s="116"/>
      <c r="T25" s="113"/>
      <c r="U25" s="119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5450</v>
      </c>
      <c r="V25" s="115"/>
    </row>
    <row r="26" spans="2:22" x14ac:dyDescent="0.2">
      <c r="B26" s="113"/>
      <c r="C26" s="117" t="s">
        <v>63</v>
      </c>
      <c r="D26" s="118" t="s">
        <v>283</v>
      </c>
      <c r="E26" s="119">
        <v>0</v>
      </c>
      <c r="F26" s="119">
        <v>0</v>
      </c>
      <c r="G26" s="119">
        <v>0</v>
      </c>
      <c r="H26" s="119"/>
      <c r="I26" s="119"/>
      <c r="J26" s="119"/>
      <c r="K26" s="119"/>
      <c r="L26" s="119"/>
      <c r="M26" s="119"/>
      <c r="N26" s="119"/>
      <c r="O26" s="119"/>
      <c r="P26" s="119"/>
      <c r="Q26" s="119">
        <f t="shared" si="1"/>
        <v>0</v>
      </c>
      <c r="R26" s="115"/>
      <c r="S26" s="116"/>
      <c r="T26" s="113"/>
      <c r="U26" s="119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0</v>
      </c>
      <c r="V26" s="115"/>
    </row>
    <row r="27" spans="2:22" x14ac:dyDescent="0.2">
      <c r="B27" s="113"/>
      <c r="C27" s="117" t="s">
        <v>64</v>
      </c>
      <c r="D27" s="118" t="s">
        <v>284</v>
      </c>
      <c r="E27" s="119">
        <v>0</v>
      </c>
      <c r="F27" s="119">
        <v>635708.25999999989</v>
      </c>
      <c r="G27" s="119">
        <v>751622.3</v>
      </c>
      <c r="H27" s="119"/>
      <c r="I27" s="119"/>
      <c r="J27" s="119"/>
      <c r="K27" s="119"/>
      <c r="L27" s="119"/>
      <c r="M27" s="119"/>
      <c r="N27" s="119"/>
      <c r="O27" s="119"/>
      <c r="P27" s="119"/>
      <c r="Q27" s="119">
        <f t="shared" si="1"/>
        <v>1387330.5600000001</v>
      </c>
      <c r="R27" s="115"/>
      <c r="S27" s="116"/>
      <c r="T27" s="113"/>
      <c r="U27" s="119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1387330.5600000001</v>
      </c>
      <c r="V27" s="115"/>
    </row>
    <row r="28" spans="2:22" x14ac:dyDescent="0.2">
      <c r="B28" s="113"/>
      <c r="C28" s="117" t="s">
        <v>65</v>
      </c>
      <c r="D28" s="118" t="s">
        <v>285</v>
      </c>
      <c r="E28" s="119">
        <v>575496.43000000005</v>
      </c>
      <c r="F28" s="119">
        <v>1339720.5499999998</v>
      </c>
      <c r="G28" s="119">
        <v>1393905.47</v>
      </c>
      <c r="H28" s="119"/>
      <c r="I28" s="119"/>
      <c r="J28" s="119"/>
      <c r="K28" s="119"/>
      <c r="L28" s="119"/>
      <c r="M28" s="119"/>
      <c r="N28" s="119"/>
      <c r="O28" s="119"/>
      <c r="P28" s="119"/>
      <c r="Q28" s="119">
        <f t="shared" si="1"/>
        <v>3309122.45</v>
      </c>
      <c r="R28" s="115"/>
      <c r="S28" s="116"/>
      <c r="T28" s="113"/>
      <c r="U28" s="119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3309122.45</v>
      </c>
      <c r="V28" s="115"/>
    </row>
    <row r="29" spans="2:22" x14ac:dyDescent="0.2">
      <c r="B29" s="113"/>
      <c r="C29" s="117" t="s">
        <v>66</v>
      </c>
      <c r="D29" s="118" t="s">
        <v>286</v>
      </c>
      <c r="E29" s="119">
        <v>135168.82999999996</v>
      </c>
      <c r="F29" s="119">
        <v>233200.39</v>
      </c>
      <c r="G29" s="119">
        <v>409285.20999999996</v>
      </c>
      <c r="H29" s="119"/>
      <c r="I29" s="119"/>
      <c r="J29" s="119"/>
      <c r="K29" s="119"/>
      <c r="L29" s="119"/>
      <c r="M29" s="119"/>
      <c r="N29" s="119"/>
      <c r="O29" s="119"/>
      <c r="P29" s="119"/>
      <c r="Q29" s="119">
        <f t="shared" si="1"/>
        <v>777654.42999999993</v>
      </c>
      <c r="R29" s="115"/>
      <c r="S29" s="116"/>
      <c r="T29" s="113"/>
      <c r="U29" s="119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777654.42999999993</v>
      </c>
      <c r="V29" s="115"/>
    </row>
    <row r="30" spans="2:22" x14ac:dyDescent="0.2">
      <c r="B30" s="113"/>
      <c r="C30" s="117" t="s">
        <v>67</v>
      </c>
      <c r="D30" s="118" t="s">
        <v>287</v>
      </c>
      <c r="E30" s="119">
        <v>0</v>
      </c>
      <c r="F30" s="119">
        <v>611.04999999999995</v>
      </c>
      <c r="G30" s="119">
        <v>2430.8199999999997</v>
      </c>
      <c r="H30" s="119"/>
      <c r="I30" s="119"/>
      <c r="J30" s="119"/>
      <c r="K30" s="119"/>
      <c r="L30" s="119"/>
      <c r="M30" s="119"/>
      <c r="N30" s="119"/>
      <c r="O30" s="119"/>
      <c r="P30" s="119"/>
      <c r="Q30" s="119">
        <f t="shared" si="1"/>
        <v>3041.87</v>
      </c>
      <c r="R30" s="115"/>
      <c r="S30" s="116"/>
      <c r="T30" s="113"/>
      <c r="U30" s="119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3041.87</v>
      </c>
      <c r="V30" s="115"/>
    </row>
    <row r="31" spans="2:22" ht="25.5" x14ac:dyDescent="0.2">
      <c r="B31" s="113"/>
      <c r="C31" s="117" t="s">
        <v>68</v>
      </c>
      <c r="D31" s="118" t="s">
        <v>288</v>
      </c>
      <c r="E31" s="119">
        <v>0</v>
      </c>
      <c r="F31" s="119">
        <v>0</v>
      </c>
      <c r="G31" s="119">
        <v>0</v>
      </c>
      <c r="H31" s="119"/>
      <c r="I31" s="119"/>
      <c r="J31" s="119"/>
      <c r="K31" s="119"/>
      <c r="L31" s="119"/>
      <c r="M31" s="119"/>
      <c r="N31" s="119"/>
      <c r="O31" s="119"/>
      <c r="P31" s="119"/>
      <c r="Q31" s="119">
        <f t="shared" si="1"/>
        <v>0</v>
      </c>
      <c r="R31" s="115"/>
      <c r="S31" s="116"/>
      <c r="T31" s="113"/>
      <c r="U31" s="119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0</v>
      </c>
      <c r="V31" s="115"/>
    </row>
    <row r="32" spans="2:22" x14ac:dyDescent="0.2">
      <c r="B32" s="113"/>
      <c r="C32" s="117" t="s">
        <v>491</v>
      </c>
      <c r="D32" s="118" t="s">
        <v>492</v>
      </c>
      <c r="E32" s="119">
        <v>0</v>
      </c>
      <c r="F32" s="119">
        <v>0</v>
      </c>
      <c r="G32" s="119">
        <v>0</v>
      </c>
      <c r="H32" s="119"/>
      <c r="I32" s="119"/>
      <c r="J32" s="119"/>
      <c r="K32" s="119"/>
      <c r="L32" s="119"/>
      <c r="M32" s="119"/>
      <c r="N32" s="119"/>
      <c r="O32" s="119"/>
      <c r="P32" s="119"/>
      <c r="Q32" s="119">
        <f t="shared" si="1"/>
        <v>0</v>
      </c>
      <c r="R32" s="115"/>
      <c r="S32" s="116"/>
      <c r="T32" s="113"/>
      <c r="U32" s="119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0</v>
      </c>
      <c r="V32" s="115"/>
    </row>
    <row r="33" spans="2:22" x14ac:dyDescent="0.2">
      <c r="B33" s="113"/>
      <c r="C33" s="117" t="s">
        <v>69</v>
      </c>
      <c r="D33" s="118" t="s">
        <v>289</v>
      </c>
      <c r="E33" s="119">
        <v>56477.81</v>
      </c>
      <c r="F33" s="119">
        <v>185381.63000000003</v>
      </c>
      <c r="G33" s="119">
        <v>176985.56</v>
      </c>
      <c r="H33" s="119"/>
      <c r="I33" s="119"/>
      <c r="J33" s="119"/>
      <c r="K33" s="119"/>
      <c r="L33" s="119"/>
      <c r="M33" s="119"/>
      <c r="N33" s="119"/>
      <c r="O33" s="119"/>
      <c r="P33" s="119"/>
      <c r="Q33" s="119">
        <f t="shared" si="1"/>
        <v>418845</v>
      </c>
      <c r="R33" s="115"/>
      <c r="S33" s="116"/>
      <c r="T33" s="113"/>
      <c r="U33" s="119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418845</v>
      </c>
      <c r="V33" s="115"/>
    </row>
    <row r="34" spans="2:22" x14ac:dyDescent="0.2">
      <c r="B34" s="113"/>
      <c r="C34" s="117" t="s">
        <v>70</v>
      </c>
      <c r="D34" s="118" t="s">
        <v>290</v>
      </c>
      <c r="E34" s="119">
        <v>0</v>
      </c>
      <c r="F34" s="119">
        <v>14947.16</v>
      </c>
      <c r="G34" s="119">
        <v>17193.91</v>
      </c>
      <c r="H34" s="119"/>
      <c r="I34" s="119"/>
      <c r="J34" s="119"/>
      <c r="K34" s="119"/>
      <c r="L34" s="119"/>
      <c r="M34" s="119"/>
      <c r="N34" s="119"/>
      <c r="O34" s="119"/>
      <c r="P34" s="119"/>
      <c r="Q34" s="119">
        <f t="shared" si="1"/>
        <v>32141.07</v>
      </c>
      <c r="R34" s="115"/>
      <c r="S34" s="116"/>
      <c r="T34" s="113"/>
      <c r="U34" s="119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32141.07</v>
      </c>
      <c r="V34" s="115"/>
    </row>
    <row r="35" spans="2:22" x14ac:dyDescent="0.2">
      <c r="B35" s="113"/>
      <c r="C35" s="117" t="s">
        <v>71</v>
      </c>
      <c r="D35" s="118" t="s">
        <v>293</v>
      </c>
      <c r="E35" s="119">
        <v>1509476.36</v>
      </c>
      <c r="F35" s="119">
        <v>1483481.97</v>
      </c>
      <c r="G35" s="119">
        <v>1696133.33</v>
      </c>
      <c r="H35" s="119"/>
      <c r="I35" s="119"/>
      <c r="J35" s="119"/>
      <c r="K35" s="119"/>
      <c r="L35" s="119"/>
      <c r="M35" s="119"/>
      <c r="N35" s="119"/>
      <c r="O35" s="119"/>
      <c r="P35" s="119"/>
      <c r="Q35" s="119">
        <f t="shared" si="1"/>
        <v>4689091.66</v>
      </c>
      <c r="R35" s="115"/>
      <c r="S35" s="116"/>
      <c r="T35" s="113"/>
      <c r="U35" s="119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4689091.66</v>
      </c>
      <c r="V35" s="115"/>
    </row>
    <row r="36" spans="2:22" x14ac:dyDescent="0.2">
      <c r="B36" s="113"/>
      <c r="C36" s="117" t="s">
        <v>72</v>
      </c>
      <c r="D36" s="118" t="s">
        <v>291</v>
      </c>
      <c r="E36" s="119">
        <v>6993.329999999999</v>
      </c>
      <c r="F36" s="119">
        <v>5716.1099999999988</v>
      </c>
      <c r="G36" s="119">
        <v>7626.91</v>
      </c>
      <c r="H36" s="119"/>
      <c r="I36" s="119"/>
      <c r="J36" s="119"/>
      <c r="K36" s="119"/>
      <c r="L36" s="119"/>
      <c r="M36" s="119"/>
      <c r="N36" s="119"/>
      <c r="O36" s="119"/>
      <c r="P36" s="119"/>
      <c r="Q36" s="119">
        <f t="shared" si="1"/>
        <v>20336.349999999999</v>
      </c>
      <c r="R36" s="115"/>
      <c r="S36" s="116"/>
      <c r="T36" s="113"/>
      <c r="U36" s="119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20336.349999999999</v>
      </c>
      <c r="V36" s="115"/>
    </row>
    <row r="37" spans="2:22" x14ac:dyDescent="0.2">
      <c r="B37" s="113"/>
      <c r="C37" s="117" t="s">
        <v>73</v>
      </c>
      <c r="D37" s="118" t="s">
        <v>294</v>
      </c>
      <c r="E37" s="119">
        <v>59345.850000000006</v>
      </c>
      <c r="F37" s="119">
        <v>79917.47</v>
      </c>
      <c r="G37" s="119">
        <v>110615.31999999999</v>
      </c>
      <c r="H37" s="119"/>
      <c r="I37" s="119"/>
      <c r="J37" s="119"/>
      <c r="K37" s="119"/>
      <c r="L37" s="119"/>
      <c r="M37" s="119"/>
      <c r="N37" s="119"/>
      <c r="O37" s="119"/>
      <c r="P37" s="119"/>
      <c r="Q37" s="119">
        <f t="shared" si="1"/>
        <v>249878.64</v>
      </c>
      <c r="R37" s="115"/>
      <c r="S37" s="116"/>
      <c r="T37" s="113"/>
      <c r="U37" s="119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249878.64</v>
      </c>
      <c r="V37" s="115"/>
    </row>
    <row r="38" spans="2:22" x14ac:dyDescent="0.2">
      <c r="B38" s="113"/>
      <c r="C38" s="117" t="s">
        <v>74</v>
      </c>
      <c r="D38" s="118" t="s">
        <v>292</v>
      </c>
      <c r="E38" s="119">
        <v>77037.250000000015</v>
      </c>
      <c r="F38" s="119">
        <v>149260.24000000002</v>
      </c>
      <c r="G38" s="119">
        <v>128331.98000000001</v>
      </c>
      <c r="H38" s="119"/>
      <c r="I38" s="119"/>
      <c r="J38" s="119"/>
      <c r="K38" s="119"/>
      <c r="L38" s="119"/>
      <c r="M38" s="119"/>
      <c r="N38" s="119"/>
      <c r="O38" s="119"/>
      <c r="P38" s="119"/>
      <c r="Q38" s="119">
        <f t="shared" si="1"/>
        <v>354629.47000000009</v>
      </c>
      <c r="R38" s="115"/>
      <c r="S38" s="116"/>
      <c r="T38" s="113"/>
      <c r="U38" s="119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354629.47000000009</v>
      </c>
      <c r="V38" s="115"/>
    </row>
    <row r="39" spans="2:22" x14ac:dyDescent="0.2">
      <c r="B39" s="113"/>
      <c r="C39" s="117" t="s">
        <v>524</v>
      </c>
      <c r="D39" s="118" t="s">
        <v>525</v>
      </c>
      <c r="E39" s="119">
        <v>17725.03</v>
      </c>
      <c r="F39" s="119">
        <v>25469.359999999997</v>
      </c>
      <c r="G39" s="119">
        <v>34667.070000000007</v>
      </c>
      <c r="H39" s="119"/>
      <c r="I39" s="119"/>
      <c r="J39" s="119"/>
      <c r="K39" s="119"/>
      <c r="L39" s="119"/>
      <c r="M39" s="119"/>
      <c r="N39" s="119"/>
      <c r="O39" s="119"/>
      <c r="P39" s="119"/>
      <c r="Q39" s="119">
        <f t="shared" si="1"/>
        <v>77861.460000000006</v>
      </c>
      <c r="R39" s="115"/>
      <c r="S39" s="116"/>
      <c r="T39" s="113"/>
      <c r="U39" s="119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77861.460000000006</v>
      </c>
      <c r="V39" s="115"/>
    </row>
    <row r="40" spans="2:22" x14ac:dyDescent="0.2">
      <c r="B40" s="113"/>
      <c r="C40" s="117" t="s">
        <v>526</v>
      </c>
      <c r="D40" s="118" t="s">
        <v>527</v>
      </c>
      <c r="E40" s="119">
        <v>0</v>
      </c>
      <c r="F40" s="119">
        <v>0</v>
      </c>
      <c r="G40" s="119">
        <v>0</v>
      </c>
      <c r="H40" s="119"/>
      <c r="I40" s="119"/>
      <c r="J40" s="119"/>
      <c r="K40" s="119"/>
      <c r="L40" s="119"/>
      <c r="M40" s="119"/>
      <c r="N40" s="119"/>
      <c r="O40" s="119"/>
      <c r="P40" s="119"/>
      <c r="Q40" s="119">
        <f t="shared" si="1"/>
        <v>0</v>
      </c>
      <c r="R40" s="115"/>
      <c r="S40" s="116"/>
      <c r="T40" s="113"/>
      <c r="U40" s="119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0</v>
      </c>
      <c r="V40" s="115"/>
    </row>
    <row r="41" spans="2:22" x14ac:dyDescent="0.2">
      <c r="B41" s="113"/>
      <c r="C41" s="117" t="s">
        <v>528</v>
      </c>
      <c r="D41" s="118" t="s">
        <v>529</v>
      </c>
      <c r="E41" s="119">
        <v>0</v>
      </c>
      <c r="F41" s="119">
        <v>0</v>
      </c>
      <c r="G41" s="119">
        <v>0</v>
      </c>
      <c r="H41" s="119"/>
      <c r="I41" s="119"/>
      <c r="J41" s="119"/>
      <c r="K41" s="119"/>
      <c r="L41" s="119"/>
      <c r="M41" s="119"/>
      <c r="N41" s="119"/>
      <c r="O41" s="119"/>
      <c r="P41" s="119"/>
      <c r="Q41" s="119">
        <f t="shared" si="1"/>
        <v>0</v>
      </c>
      <c r="R41" s="115"/>
      <c r="S41" s="116"/>
      <c r="T41" s="113"/>
      <c r="U41" s="119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0</v>
      </c>
      <c r="V41" s="115"/>
    </row>
    <row r="42" spans="2:22" x14ac:dyDescent="0.2">
      <c r="B42" s="113"/>
      <c r="C42" s="117" t="s">
        <v>75</v>
      </c>
      <c r="D42" s="118" t="s">
        <v>295</v>
      </c>
      <c r="E42" s="119">
        <v>67858.290000000008</v>
      </c>
      <c r="F42" s="119">
        <v>77468.509999999995</v>
      </c>
      <c r="G42" s="119">
        <v>97267.829999999987</v>
      </c>
      <c r="H42" s="119"/>
      <c r="I42" s="119"/>
      <c r="J42" s="119"/>
      <c r="K42" s="119"/>
      <c r="L42" s="119"/>
      <c r="M42" s="119"/>
      <c r="N42" s="119"/>
      <c r="O42" s="119"/>
      <c r="P42" s="119"/>
      <c r="Q42" s="119">
        <f t="shared" si="1"/>
        <v>242594.62999999998</v>
      </c>
      <c r="R42" s="115"/>
      <c r="S42" s="116"/>
      <c r="T42" s="113"/>
      <c r="U42" s="119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242594.62999999998</v>
      </c>
      <c r="V42" s="115"/>
    </row>
    <row r="43" spans="2:22" x14ac:dyDescent="0.2">
      <c r="B43" s="113"/>
      <c r="C43" s="117" t="s">
        <v>76</v>
      </c>
      <c r="D43" s="118" t="s">
        <v>296</v>
      </c>
      <c r="E43" s="119">
        <v>159507.20000000004</v>
      </c>
      <c r="F43" s="119">
        <v>178045.35000000003</v>
      </c>
      <c r="G43" s="119">
        <v>212855.38</v>
      </c>
      <c r="H43" s="119"/>
      <c r="I43" s="119"/>
      <c r="J43" s="119"/>
      <c r="K43" s="119"/>
      <c r="L43" s="119"/>
      <c r="M43" s="119"/>
      <c r="N43" s="119"/>
      <c r="O43" s="119"/>
      <c r="P43" s="119"/>
      <c r="Q43" s="119">
        <f t="shared" si="1"/>
        <v>550407.93000000005</v>
      </c>
      <c r="R43" s="115"/>
      <c r="S43" s="116"/>
      <c r="T43" s="113"/>
      <c r="U43" s="119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550407.93000000005</v>
      </c>
      <c r="V43" s="115"/>
    </row>
    <row r="44" spans="2:22" x14ac:dyDescent="0.2">
      <c r="B44" s="113"/>
      <c r="C44" s="117" t="s">
        <v>77</v>
      </c>
      <c r="D44" s="118" t="s">
        <v>297</v>
      </c>
      <c r="E44" s="119">
        <v>180597.91</v>
      </c>
      <c r="F44" s="119">
        <v>187673.69999999995</v>
      </c>
      <c r="G44" s="119">
        <v>201387.86</v>
      </c>
      <c r="H44" s="119"/>
      <c r="I44" s="119"/>
      <c r="J44" s="119"/>
      <c r="K44" s="119"/>
      <c r="L44" s="119"/>
      <c r="M44" s="119"/>
      <c r="N44" s="119"/>
      <c r="O44" s="119"/>
      <c r="P44" s="119"/>
      <c r="Q44" s="119">
        <f t="shared" si="1"/>
        <v>569659.47</v>
      </c>
      <c r="R44" s="115"/>
      <c r="S44" s="116"/>
      <c r="T44" s="113"/>
      <c r="U44" s="119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569659.47</v>
      </c>
      <c r="V44" s="115"/>
    </row>
    <row r="45" spans="2:22" x14ac:dyDescent="0.2">
      <c r="B45" s="113"/>
      <c r="C45" s="117" t="s">
        <v>78</v>
      </c>
      <c r="D45" s="118" t="s">
        <v>298</v>
      </c>
      <c r="E45" s="119">
        <v>363097.37</v>
      </c>
      <c r="F45" s="119">
        <v>531548.76</v>
      </c>
      <c r="G45" s="119">
        <v>576406.85000000009</v>
      </c>
      <c r="H45" s="119"/>
      <c r="I45" s="119"/>
      <c r="J45" s="119"/>
      <c r="K45" s="119"/>
      <c r="L45" s="119"/>
      <c r="M45" s="119"/>
      <c r="N45" s="119"/>
      <c r="O45" s="119"/>
      <c r="P45" s="119"/>
      <c r="Q45" s="119">
        <f t="shared" si="1"/>
        <v>1471052.98</v>
      </c>
      <c r="R45" s="115"/>
      <c r="S45" s="116"/>
      <c r="T45" s="113"/>
      <c r="U45" s="119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1471052.98</v>
      </c>
      <c r="V45" s="115"/>
    </row>
    <row r="46" spans="2:22" x14ac:dyDescent="0.2">
      <c r="B46" s="113"/>
      <c r="C46" s="117" t="s">
        <v>79</v>
      </c>
      <c r="D46" s="118" t="s">
        <v>299</v>
      </c>
      <c r="E46" s="119">
        <v>834009.83000000031</v>
      </c>
      <c r="F46" s="119">
        <v>982891.8599999994</v>
      </c>
      <c r="G46" s="119">
        <v>1181060.46</v>
      </c>
      <c r="H46" s="119"/>
      <c r="I46" s="119"/>
      <c r="J46" s="119"/>
      <c r="K46" s="119"/>
      <c r="L46" s="119"/>
      <c r="M46" s="119"/>
      <c r="N46" s="119"/>
      <c r="O46" s="119"/>
      <c r="P46" s="119"/>
      <c r="Q46" s="119">
        <f t="shared" si="1"/>
        <v>2997962.1499999994</v>
      </c>
      <c r="R46" s="115"/>
      <c r="S46" s="116"/>
      <c r="T46" s="113"/>
      <c r="U46" s="119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2997962.1499999994</v>
      </c>
      <c r="V46" s="115"/>
    </row>
    <row r="47" spans="2:22" x14ac:dyDescent="0.2">
      <c r="B47" s="113"/>
      <c r="C47" s="117" t="s">
        <v>80</v>
      </c>
      <c r="D47" s="118" t="s">
        <v>300</v>
      </c>
      <c r="E47" s="119">
        <v>413454.17000000004</v>
      </c>
      <c r="F47" s="119">
        <v>423655.30999999994</v>
      </c>
      <c r="G47" s="119">
        <v>585090.14999999979</v>
      </c>
      <c r="H47" s="119"/>
      <c r="I47" s="119"/>
      <c r="J47" s="119"/>
      <c r="K47" s="119"/>
      <c r="L47" s="119"/>
      <c r="M47" s="119"/>
      <c r="N47" s="119"/>
      <c r="O47" s="119"/>
      <c r="P47" s="119"/>
      <c r="Q47" s="119">
        <f t="shared" si="1"/>
        <v>1422199.63</v>
      </c>
      <c r="R47" s="115"/>
      <c r="S47" s="116"/>
      <c r="T47" s="113"/>
      <c r="U47" s="119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1422199.63</v>
      </c>
      <c r="V47" s="115"/>
    </row>
    <row r="48" spans="2:22" x14ac:dyDescent="0.2">
      <c r="B48" s="113"/>
      <c r="C48" s="117" t="s">
        <v>81</v>
      </c>
      <c r="D48" s="118" t="s">
        <v>301</v>
      </c>
      <c r="E48" s="119">
        <v>392987.20999999973</v>
      </c>
      <c r="F48" s="119">
        <v>492704.47999999969</v>
      </c>
      <c r="G48" s="119">
        <v>567373.80000000005</v>
      </c>
      <c r="H48" s="119"/>
      <c r="I48" s="119"/>
      <c r="J48" s="119"/>
      <c r="K48" s="119"/>
      <c r="L48" s="119"/>
      <c r="M48" s="119"/>
      <c r="N48" s="119"/>
      <c r="O48" s="119"/>
      <c r="P48" s="119"/>
      <c r="Q48" s="119">
        <f t="shared" si="1"/>
        <v>1453065.4899999995</v>
      </c>
      <c r="R48" s="115"/>
      <c r="S48" s="116"/>
      <c r="T48" s="113"/>
      <c r="U48" s="119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1453065.4899999995</v>
      </c>
      <c r="V48" s="115"/>
    </row>
    <row r="49" spans="2:22" x14ac:dyDescent="0.2">
      <c r="B49" s="113"/>
      <c r="C49" s="117" t="s">
        <v>82</v>
      </c>
      <c r="D49" s="118" t="s">
        <v>302</v>
      </c>
      <c r="E49" s="119">
        <v>105812.46000000004</v>
      </c>
      <c r="F49" s="119">
        <v>132816.59999999998</v>
      </c>
      <c r="G49" s="119">
        <v>159884.17000000007</v>
      </c>
      <c r="H49" s="119"/>
      <c r="I49" s="119"/>
      <c r="J49" s="119"/>
      <c r="K49" s="119"/>
      <c r="L49" s="119"/>
      <c r="M49" s="119"/>
      <c r="N49" s="119"/>
      <c r="O49" s="119"/>
      <c r="P49" s="119"/>
      <c r="Q49" s="119">
        <f t="shared" si="1"/>
        <v>398513.2300000001</v>
      </c>
      <c r="R49" s="115"/>
      <c r="S49" s="116"/>
      <c r="T49" s="113"/>
      <c r="U49" s="119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398513.2300000001</v>
      </c>
      <c r="V49" s="115"/>
    </row>
    <row r="50" spans="2:22" x14ac:dyDescent="0.2">
      <c r="B50" s="113"/>
      <c r="C50" s="117" t="s">
        <v>83</v>
      </c>
      <c r="D50" s="118" t="s">
        <v>303</v>
      </c>
      <c r="E50" s="119">
        <v>151155.07999999996</v>
      </c>
      <c r="F50" s="119">
        <v>159358.40000000005</v>
      </c>
      <c r="G50" s="119">
        <v>168902.05</v>
      </c>
      <c r="H50" s="119"/>
      <c r="I50" s="119"/>
      <c r="J50" s="119"/>
      <c r="K50" s="119"/>
      <c r="L50" s="119"/>
      <c r="M50" s="119"/>
      <c r="N50" s="119"/>
      <c r="O50" s="119"/>
      <c r="P50" s="119"/>
      <c r="Q50" s="119">
        <f t="shared" si="1"/>
        <v>479415.52999999997</v>
      </c>
      <c r="R50" s="115"/>
      <c r="S50" s="116"/>
      <c r="T50" s="113"/>
      <c r="U50" s="119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479415.52999999997</v>
      </c>
      <c r="V50" s="115"/>
    </row>
    <row r="51" spans="2:22" x14ac:dyDescent="0.2">
      <c r="B51" s="113"/>
      <c r="C51" s="117" t="s">
        <v>84</v>
      </c>
      <c r="D51" s="118" t="s">
        <v>304</v>
      </c>
      <c r="E51" s="119">
        <v>80403.59</v>
      </c>
      <c r="F51" s="119">
        <v>89106.17</v>
      </c>
      <c r="G51" s="119">
        <v>94295.72</v>
      </c>
      <c r="H51" s="119"/>
      <c r="I51" s="119"/>
      <c r="J51" s="119"/>
      <c r="K51" s="119"/>
      <c r="L51" s="119"/>
      <c r="M51" s="119"/>
      <c r="N51" s="119"/>
      <c r="O51" s="119"/>
      <c r="P51" s="119"/>
      <c r="Q51" s="119">
        <f t="shared" si="1"/>
        <v>263805.48</v>
      </c>
      <c r="R51" s="115"/>
      <c r="S51" s="116"/>
      <c r="T51" s="113"/>
      <c r="U51" s="119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263805.48</v>
      </c>
      <c r="V51" s="115"/>
    </row>
    <row r="52" spans="2:22" x14ac:dyDescent="0.2">
      <c r="B52" s="113"/>
      <c r="C52" s="117" t="s">
        <v>85</v>
      </c>
      <c r="D52" s="118" t="s">
        <v>305</v>
      </c>
      <c r="E52" s="119">
        <v>732653.75999999989</v>
      </c>
      <c r="F52" s="119">
        <v>1008228.69</v>
      </c>
      <c r="G52" s="119">
        <v>1165998.0699999998</v>
      </c>
      <c r="H52" s="119"/>
      <c r="I52" s="119"/>
      <c r="J52" s="119"/>
      <c r="K52" s="119"/>
      <c r="L52" s="119"/>
      <c r="M52" s="119"/>
      <c r="N52" s="119"/>
      <c r="O52" s="119"/>
      <c r="P52" s="119"/>
      <c r="Q52" s="119">
        <f t="shared" si="1"/>
        <v>2906880.5199999996</v>
      </c>
      <c r="R52" s="115"/>
      <c r="S52" s="116"/>
      <c r="T52" s="113"/>
      <c r="U52" s="119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2906880.5199999996</v>
      </c>
      <c r="V52" s="115"/>
    </row>
    <row r="53" spans="2:22" ht="25.5" x14ac:dyDescent="0.2">
      <c r="B53" s="113"/>
      <c r="C53" s="117" t="s">
        <v>86</v>
      </c>
      <c r="D53" s="118" t="s">
        <v>306</v>
      </c>
      <c r="E53" s="119">
        <v>16353.670000000004</v>
      </c>
      <c r="F53" s="119">
        <v>18270.96</v>
      </c>
      <c r="G53" s="119">
        <v>44799.34</v>
      </c>
      <c r="H53" s="119"/>
      <c r="I53" s="119"/>
      <c r="J53" s="119"/>
      <c r="K53" s="119"/>
      <c r="L53" s="119"/>
      <c r="M53" s="119"/>
      <c r="N53" s="119"/>
      <c r="O53" s="119"/>
      <c r="P53" s="119"/>
      <c r="Q53" s="119">
        <f t="shared" si="1"/>
        <v>79423.97</v>
      </c>
      <c r="R53" s="115"/>
      <c r="S53" s="116"/>
      <c r="T53" s="113"/>
      <c r="U53" s="119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79423.97</v>
      </c>
      <c r="V53" s="115"/>
    </row>
    <row r="54" spans="2:22" x14ac:dyDescent="0.2">
      <c r="B54" s="113"/>
      <c r="C54" s="117" t="s">
        <v>87</v>
      </c>
      <c r="D54" s="118" t="s">
        <v>307</v>
      </c>
      <c r="E54" s="119">
        <v>46043.1</v>
      </c>
      <c r="F54" s="119">
        <v>52676.950000000004</v>
      </c>
      <c r="G54" s="119">
        <v>63857.470000000016</v>
      </c>
      <c r="H54" s="119"/>
      <c r="I54" s="119"/>
      <c r="J54" s="119"/>
      <c r="K54" s="119"/>
      <c r="L54" s="119"/>
      <c r="M54" s="119"/>
      <c r="N54" s="119"/>
      <c r="O54" s="119"/>
      <c r="P54" s="119"/>
      <c r="Q54" s="119">
        <f t="shared" si="1"/>
        <v>162577.52000000002</v>
      </c>
      <c r="R54" s="115"/>
      <c r="S54" s="116"/>
      <c r="T54" s="113"/>
      <c r="U54" s="119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162577.52000000002</v>
      </c>
      <c r="V54" s="115"/>
    </row>
    <row r="55" spans="2:22" ht="25.5" x14ac:dyDescent="0.2">
      <c r="B55" s="113"/>
      <c r="C55" s="117" t="s">
        <v>88</v>
      </c>
      <c r="D55" s="118" t="s">
        <v>308</v>
      </c>
      <c r="E55" s="119">
        <v>79158.880000000005</v>
      </c>
      <c r="F55" s="119">
        <v>78605.580000000016</v>
      </c>
      <c r="G55" s="119">
        <v>81977.709999999977</v>
      </c>
      <c r="H55" s="119"/>
      <c r="I55" s="119"/>
      <c r="J55" s="119"/>
      <c r="K55" s="119"/>
      <c r="L55" s="119"/>
      <c r="M55" s="119"/>
      <c r="N55" s="119"/>
      <c r="O55" s="119"/>
      <c r="P55" s="119"/>
      <c r="Q55" s="119">
        <f t="shared" si="1"/>
        <v>239742.16999999998</v>
      </c>
      <c r="R55" s="115"/>
      <c r="S55" s="116"/>
      <c r="T55" s="113"/>
      <c r="U55" s="119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239742.16999999998</v>
      </c>
      <c r="V55" s="115"/>
    </row>
    <row r="56" spans="2:22" x14ac:dyDescent="0.2">
      <c r="B56" s="113"/>
      <c r="C56" s="117" t="s">
        <v>89</v>
      </c>
      <c r="D56" s="118" t="s">
        <v>309</v>
      </c>
      <c r="E56" s="119">
        <v>51791.519999999997</v>
      </c>
      <c r="F56" s="119">
        <v>57846.080000000002</v>
      </c>
      <c r="G56" s="119">
        <v>110032.48</v>
      </c>
      <c r="H56" s="119"/>
      <c r="I56" s="119"/>
      <c r="J56" s="119"/>
      <c r="K56" s="119"/>
      <c r="L56" s="119"/>
      <c r="M56" s="119"/>
      <c r="N56" s="119"/>
      <c r="O56" s="119"/>
      <c r="P56" s="119"/>
      <c r="Q56" s="119">
        <f t="shared" si="1"/>
        <v>219670.08000000002</v>
      </c>
      <c r="R56" s="115"/>
      <c r="S56" s="116"/>
      <c r="T56" s="113"/>
      <c r="U56" s="119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219670.08000000002</v>
      </c>
      <c r="V56" s="115"/>
    </row>
    <row r="57" spans="2:22" x14ac:dyDescent="0.2">
      <c r="B57" s="113"/>
      <c r="C57" s="117" t="s">
        <v>90</v>
      </c>
      <c r="D57" s="118" t="s">
        <v>310</v>
      </c>
      <c r="E57" s="119">
        <v>57199.570000000007</v>
      </c>
      <c r="F57" s="119">
        <v>103004.17999999998</v>
      </c>
      <c r="G57" s="119">
        <v>145634.81</v>
      </c>
      <c r="H57" s="119"/>
      <c r="I57" s="119"/>
      <c r="J57" s="119"/>
      <c r="K57" s="119"/>
      <c r="L57" s="119"/>
      <c r="M57" s="119"/>
      <c r="N57" s="119"/>
      <c r="O57" s="119"/>
      <c r="P57" s="119"/>
      <c r="Q57" s="119">
        <f t="shared" si="1"/>
        <v>305838.56</v>
      </c>
      <c r="R57" s="115"/>
      <c r="S57" s="116"/>
      <c r="T57" s="113"/>
      <c r="U57" s="119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305838.56</v>
      </c>
      <c r="V57" s="115"/>
    </row>
    <row r="58" spans="2:22" x14ac:dyDescent="0.2">
      <c r="B58" s="113"/>
      <c r="C58" s="117" t="s">
        <v>91</v>
      </c>
      <c r="D58" s="118" t="s">
        <v>311</v>
      </c>
      <c r="E58" s="119">
        <v>35240.970000000016</v>
      </c>
      <c r="F58" s="119">
        <v>77145.3</v>
      </c>
      <c r="G58" s="119">
        <v>56253.700000000004</v>
      </c>
      <c r="H58" s="119"/>
      <c r="I58" s="119"/>
      <c r="J58" s="119"/>
      <c r="K58" s="119"/>
      <c r="L58" s="119"/>
      <c r="M58" s="119"/>
      <c r="N58" s="119"/>
      <c r="O58" s="119"/>
      <c r="P58" s="119"/>
      <c r="Q58" s="119">
        <f t="shared" si="1"/>
        <v>168639.97000000003</v>
      </c>
      <c r="R58" s="115"/>
      <c r="S58" s="116"/>
      <c r="T58" s="113"/>
      <c r="U58" s="119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168639.97000000003</v>
      </c>
      <c r="V58" s="115"/>
    </row>
    <row r="59" spans="2:22" x14ac:dyDescent="0.2">
      <c r="B59" s="113"/>
      <c r="C59" s="117" t="s">
        <v>92</v>
      </c>
      <c r="D59" s="118" t="s">
        <v>312</v>
      </c>
      <c r="E59" s="119">
        <v>17588.43</v>
      </c>
      <c r="F59" s="119">
        <v>35493.700000000004</v>
      </c>
      <c r="G59" s="119">
        <v>46936.93</v>
      </c>
      <c r="H59" s="119"/>
      <c r="I59" s="119"/>
      <c r="J59" s="119"/>
      <c r="K59" s="119"/>
      <c r="L59" s="119"/>
      <c r="M59" s="119"/>
      <c r="N59" s="119"/>
      <c r="O59" s="119"/>
      <c r="P59" s="119"/>
      <c r="Q59" s="119">
        <f t="shared" si="1"/>
        <v>100019.06</v>
      </c>
      <c r="R59" s="115"/>
      <c r="S59" s="116"/>
      <c r="T59" s="113"/>
      <c r="U59" s="119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100019.06</v>
      </c>
      <c r="V59" s="115"/>
    </row>
    <row r="60" spans="2:22" ht="25.5" x14ac:dyDescent="0.2">
      <c r="B60" s="113"/>
      <c r="C60" s="117" t="s">
        <v>93</v>
      </c>
      <c r="D60" s="118" t="s">
        <v>313</v>
      </c>
      <c r="E60" s="119">
        <v>16578.71</v>
      </c>
      <c r="F60" s="119">
        <v>24179.439999999995</v>
      </c>
      <c r="G60" s="119">
        <v>33389.829999999994</v>
      </c>
      <c r="H60" s="119"/>
      <c r="I60" s="119"/>
      <c r="J60" s="119"/>
      <c r="K60" s="119"/>
      <c r="L60" s="119"/>
      <c r="M60" s="119"/>
      <c r="N60" s="119"/>
      <c r="O60" s="119"/>
      <c r="P60" s="119"/>
      <c r="Q60" s="119">
        <f t="shared" si="1"/>
        <v>74147.979999999981</v>
      </c>
      <c r="R60" s="115"/>
      <c r="S60" s="116"/>
      <c r="T60" s="113"/>
      <c r="U60" s="119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74147.979999999981</v>
      </c>
      <c r="V60" s="115"/>
    </row>
    <row r="61" spans="2:22" x14ac:dyDescent="0.2">
      <c r="B61" s="113"/>
      <c r="C61" s="117" t="s">
        <v>94</v>
      </c>
      <c r="D61" s="118" t="s">
        <v>314</v>
      </c>
      <c r="E61" s="119">
        <v>0</v>
      </c>
      <c r="F61" s="119">
        <v>17715.369999999995</v>
      </c>
      <c r="G61" s="119">
        <v>26764.319999999985</v>
      </c>
      <c r="H61" s="119"/>
      <c r="I61" s="119"/>
      <c r="J61" s="119"/>
      <c r="K61" s="119"/>
      <c r="L61" s="119"/>
      <c r="M61" s="119"/>
      <c r="N61" s="119"/>
      <c r="O61" s="119"/>
      <c r="P61" s="119"/>
      <c r="Q61" s="119">
        <f t="shared" si="1"/>
        <v>44479.689999999981</v>
      </c>
      <c r="R61" s="115"/>
      <c r="S61" s="116"/>
      <c r="T61" s="113"/>
      <c r="U61" s="119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44479.689999999981</v>
      </c>
      <c r="V61" s="115"/>
    </row>
    <row r="62" spans="2:22" ht="25.5" x14ac:dyDescent="0.2">
      <c r="B62" s="113"/>
      <c r="C62" s="117" t="s">
        <v>95</v>
      </c>
      <c r="D62" s="118" t="s">
        <v>315</v>
      </c>
      <c r="E62" s="119">
        <v>0</v>
      </c>
      <c r="F62" s="119">
        <v>0</v>
      </c>
      <c r="G62" s="119">
        <v>0</v>
      </c>
      <c r="H62" s="119"/>
      <c r="I62" s="119"/>
      <c r="J62" s="119"/>
      <c r="K62" s="119"/>
      <c r="L62" s="119"/>
      <c r="M62" s="119"/>
      <c r="N62" s="119"/>
      <c r="O62" s="119"/>
      <c r="P62" s="119"/>
      <c r="Q62" s="119">
        <f t="shared" si="1"/>
        <v>0</v>
      </c>
      <c r="R62" s="115"/>
      <c r="S62" s="116"/>
      <c r="T62" s="113"/>
      <c r="U62" s="119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0</v>
      </c>
      <c r="V62" s="115"/>
    </row>
    <row r="63" spans="2:22" x14ac:dyDescent="0.2">
      <c r="B63" s="113"/>
      <c r="C63" s="117" t="s">
        <v>96</v>
      </c>
      <c r="D63" s="118" t="s">
        <v>316</v>
      </c>
      <c r="E63" s="119">
        <v>0</v>
      </c>
      <c r="F63" s="119">
        <v>0</v>
      </c>
      <c r="G63" s="119">
        <v>93740.42</v>
      </c>
      <c r="H63" s="119"/>
      <c r="I63" s="119"/>
      <c r="J63" s="119"/>
      <c r="K63" s="119"/>
      <c r="L63" s="119"/>
      <c r="M63" s="119"/>
      <c r="N63" s="119"/>
      <c r="O63" s="119"/>
      <c r="P63" s="119"/>
      <c r="Q63" s="119">
        <f t="shared" si="1"/>
        <v>93740.42</v>
      </c>
      <c r="R63" s="115"/>
      <c r="S63" s="116"/>
      <c r="T63" s="113"/>
      <c r="U63" s="119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93740.42</v>
      </c>
      <c r="V63" s="115"/>
    </row>
    <row r="64" spans="2:22" x14ac:dyDescent="0.2">
      <c r="B64" s="113"/>
      <c r="C64" s="117" t="s">
        <v>97</v>
      </c>
      <c r="D64" s="118" t="s">
        <v>317</v>
      </c>
      <c r="E64" s="119">
        <v>32050.539999999997</v>
      </c>
      <c r="F64" s="119">
        <v>99410.969999999972</v>
      </c>
      <c r="G64" s="119">
        <v>197399.53999999998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>
        <f t="shared" si="1"/>
        <v>328861.04999999993</v>
      </c>
      <c r="R64" s="115"/>
      <c r="S64" s="116"/>
      <c r="T64" s="113"/>
      <c r="U64" s="119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328861.04999999993</v>
      </c>
      <c r="V64" s="115"/>
    </row>
    <row r="65" spans="2:22" x14ac:dyDescent="0.2">
      <c r="B65" s="113"/>
      <c r="C65" s="117" t="s">
        <v>98</v>
      </c>
      <c r="D65" s="118" t="s">
        <v>318</v>
      </c>
      <c r="E65" s="119">
        <v>15769.849999999999</v>
      </c>
      <c r="F65" s="119">
        <v>31968.579999999998</v>
      </c>
      <c r="G65" s="119">
        <v>37642.879999999997</v>
      </c>
      <c r="H65" s="119"/>
      <c r="I65" s="119"/>
      <c r="J65" s="119"/>
      <c r="K65" s="119"/>
      <c r="L65" s="119"/>
      <c r="M65" s="119"/>
      <c r="N65" s="119"/>
      <c r="O65" s="119"/>
      <c r="P65" s="119"/>
      <c r="Q65" s="119">
        <f t="shared" si="1"/>
        <v>85381.31</v>
      </c>
      <c r="R65" s="115"/>
      <c r="S65" s="116"/>
      <c r="T65" s="113"/>
      <c r="U65" s="119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85381.31</v>
      </c>
      <c r="V65" s="115"/>
    </row>
    <row r="66" spans="2:22" x14ac:dyDescent="0.2">
      <c r="B66" s="113"/>
      <c r="C66" s="117" t="s">
        <v>99</v>
      </c>
      <c r="D66" s="118" t="s">
        <v>319</v>
      </c>
      <c r="E66" s="119">
        <v>64809.56</v>
      </c>
      <c r="F66" s="119">
        <v>63493.94</v>
      </c>
      <c r="G66" s="119">
        <v>124361.86</v>
      </c>
      <c r="H66" s="119"/>
      <c r="I66" s="119"/>
      <c r="J66" s="119"/>
      <c r="K66" s="119"/>
      <c r="L66" s="119"/>
      <c r="M66" s="119"/>
      <c r="N66" s="119"/>
      <c r="O66" s="119"/>
      <c r="P66" s="119"/>
      <c r="Q66" s="119">
        <f t="shared" si="1"/>
        <v>252665.36</v>
      </c>
      <c r="R66" s="115"/>
      <c r="S66" s="116"/>
      <c r="T66" s="113"/>
      <c r="U66" s="119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252665.36</v>
      </c>
      <c r="V66" s="115"/>
    </row>
    <row r="67" spans="2:22" x14ac:dyDescent="0.2">
      <c r="B67" s="113"/>
      <c r="C67" s="117" t="s">
        <v>100</v>
      </c>
      <c r="D67" s="118" t="s">
        <v>320</v>
      </c>
      <c r="E67" s="119">
        <v>0</v>
      </c>
      <c r="F67" s="119">
        <v>0</v>
      </c>
      <c r="G67" s="119">
        <v>0</v>
      </c>
      <c r="H67" s="119"/>
      <c r="I67" s="119"/>
      <c r="J67" s="119"/>
      <c r="K67" s="119"/>
      <c r="L67" s="119"/>
      <c r="M67" s="119"/>
      <c r="N67" s="119"/>
      <c r="O67" s="119"/>
      <c r="P67" s="119"/>
      <c r="Q67" s="119">
        <f t="shared" si="1"/>
        <v>0</v>
      </c>
      <c r="R67" s="115"/>
      <c r="S67" s="116"/>
      <c r="T67" s="113"/>
      <c r="U67" s="119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0</v>
      </c>
      <c r="V67" s="115"/>
    </row>
    <row r="68" spans="2:22" ht="25.5" x14ac:dyDescent="0.2">
      <c r="B68" s="113"/>
      <c r="C68" s="117" t="s">
        <v>101</v>
      </c>
      <c r="D68" s="118" t="s">
        <v>321</v>
      </c>
      <c r="E68" s="119">
        <v>222399.77</v>
      </c>
      <c r="F68" s="119">
        <v>310708.98</v>
      </c>
      <c r="G68" s="119">
        <v>319032.82</v>
      </c>
      <c r="H68" s="119"/>
      <c r="I68" s="119"/>
      <c r="J68" s="119"/>
      <c r="K68" s="119"/>
      <c r="L68" s="119"/>
      <c r="M68" s="119"/>
      <c r="N68" s="119"/>
      <c r="O68" s="119"/>
      <c r="P68" s="119"/>
      <c r="Q68" s="119">
        <f t="shared" si="1"/>
        <v>852141.57000000007</v>
      </c>
      <c r="R68" s="115"/>
      <c r="S68" s="116"/>
      <c r="T68" s="113"/>
      <c r="U68" s="119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852141.57000000007</v>
      </c>
      <c r="V68" s="115"/>
    </row>
    <row r="69" spans="2:22" x14ac:dyDescent="0.2">
      <c r="B69" s="113"/>
      <c r="C69" s="117" t="s">
        <v>102</v>
      </c>
      <c r="D69" s="118" t="s">
        <v>322</v>
      </c>
      <c r="E69" s="119">
        <v>31330.66</v>
      </c>
      <c r="F69" s="119">
        <v>32974.480000000003</v>
      </c>
      <c r="G69" s="119">
        <v>37582.87999999999</v>
      </c>
      <c r="H69" s="119"/>
      <c r="I69" s="119"/>
      <c r="J69" s="119"/>
      <c r="K69" s="119"/>
      <c r="L69" s="119"/>
      <c r="M69" s="119"/>
      <c r="N69" s="119"/>
      <c r="O69" s="119"/>
      <c r="P69" s="119"/>
      <c r="Q69" s="119">
        <f t="shared" si="1"/>
        <v>101888.01999999999</v>
      </c>
      <c r="R69" s="115"/>
      <c r="S69" s="116"/>
      <c r="T69" s="113"/>
      <c r="U69" s="119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101888.01999999999</v>
      </c>
      <c r="V69" s="115"/>
    </row>
    <row r="70" spans="2:22" x14ac:dyDescent="0.2">
      <c r="B70" s="113"/>
      <c r="C70" s="117" t="s">
        <v>103</v>
      </c>
      <c r="D70" s="118" t="s">
        <v>323</v>
      </c>
      <c r="E70" s="119">
        <v>695023.25999999989</v>
      </c>
      <c r="F70" s="119">
        <v>1070550.9599999997</v>
      </c>
      <c r="G70" s="119">
        <v>987270.18999999983</v>
      </c>
      <c r="H70" s="119"/>
      <c r="I70" s="119"/>
      <c r="J70" s="119"/>
      <c r="K70" s="119"/>
      <c r="L70" s="119"/>
      <c r="M70" s="119"/>
      <c r="N70" s="119"/>
      <c r="O70" s="119"/>
      <c r="P70" s="119"/>
      <c r="Q70" s="119">
        <f t="shared" si="1"/>
        <v>2752844.4099999997</v>
      </c>
      <c r="R70" s="115"/>
      <c r="S70" s="116"/>
      <c r="T70" s="113"/>
      <c r="U70" s="119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2752844.4099999997</v>
      </c>
      <c r="V70" s="115"/>
    </row>
    <row r="71" spans="2:22" ht="25.5" x14ac:dyDescent="0.2">
      <c r="B71" s="113"/>
      <c r="C71" s="117" t="s">
        <v>104</v>
      </c>
      <c r="D71" s="118" t="s">
        <v>324</v>
      </c>
      <c r="E71" s="119">
        <v>21472.03</v>
      </c>
      <c r="F71" s="119">
        <v>24906.67</v>
      </c>
      <c r="G71" s="119">
        <v>40066.009999999995</v>
      </c>
      <c r="H71" s="119"/>
      <c r="I71" s="119"/>
      <c r="J71" s="119"/>
      <c r="K71" s="119"/>
      <c r="L71" s="119"/>
      <c r="M71" s="119"/>
      <c r="N71" s="119"/>
      <c r="O71" s="119"/>
      <c r="P71" s="119"/>
      <c r="Q71" s="119">
        <f t="shared" si="1"/>
        <v>86444.709999999992</v>
      </c>
      <c r="R71" s="115"/>
      <c r="S71" s="116"/>
      <c r="T71" s="113"/>
      <c r="U71" s="119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86444.709999999992</v>
      </c>
      <c r="V71" s="115"/>
    </row>
    <row r="72" spans="2:22" x14ac:dyDescent="0.2">
      <c r="B72" s="113"/>
      <c r="C72" s="117" t="s">
        <v>105</v>
      </c>
      <c r="D72" s="118" t="s">
        <v>325</v>
      </c>
      <c r="E72" s="119">
        <v>621568.31000000006</v>
      </c>
      <c r="F72" s="119">
        <v>957542.9800000001</v>
      </c>
      <c r="G72" s="119">
        <v>1238661.32</v>
      </c>
      <c r="H72" s="119"/>
      <c r="I72" s="119"/>
      <c r="J72" s="119"/>
      <c r="K72" s="119"/>
      <c r="L72" s="119"/>
      <c r="M72" s="119"/>
      <c r="N72" s="119"/>
      <c r="O72" s="119"/>
      <c r="P72" s="119"/>
      <c r="Q72" s="119">
        <f t="shared" ref="Q72:Q135" si="2">SUM(E72:P72)</f>
        <v>2817772.6100000003</v>
      </c>
      <c r="R72" s="115"/>
      <c r="S72" s="116"/>
      <c r="T72" s="113"/>
      <c r="U72" s="119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2817772.6100000003</v>
      </c>
      <c r="V72" s="115"/>
    </row>
    <row r="73" spans="2:22" x14ac:dyDescent="0.2">
      <c r="B73" s="113"/>
      <c r="C73" s="117" t="s">
        <v>106</v>
      </c>
      <c r="D73" s="118" t="s">
        <v>327</v>
      </c>
      <c r="E73" s="119">
        <v>5490429.7700000014</v>
      </c>
      <c r="F73" s="119">
        <v>6841361.5099999988</v>
      </c>
      <c r="G73" s="119">
        <v>7393339.3800000018</v>
      </c>
      <c r="H73" s="119"/>
      <c r="I73" s="119"/>
      <c r="J73" s="119"/>
      <c r="K73" s="119"/>
      <c r="L73" s="119"/>
      <c r="M73" s="119"/>
      <c r="N73" s="119"/>
      <c r="O73" s="119"/>
      <c r="P73" s="119"/>
      <c r="Q73" s="119">
        <f t="shared" si="2"/>
        <v>19725130.660000004</v>
      </c>
      <c r="R73" s="115"/>
      <c r="S73" s="116"/>
      <c r="T73" s="113"/>
      <c r="U73" s="119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19725130.660000004</v>
      </c>
      <c r="V73" s="115"/>
    </row>
    <row r="74" spans="2:22" ht="25.5" x14ac:dyDescent="0.2">
      <c r="B74" s="113"/>
      <c r="C74" s="117" t="s">
        <v>107</v>
      </c>
      <c r="D74" s="118" t="s">
        <v>328</v>
      </c>
      <c r="E74" s="119">
        <v>0</v>
      </c>
      <c r="F74" s="119">
        <v>0</v>
      </c>
      <c r="G74" s="119">
        <v>0</v>
      </c>
      <c r="H74" s="119"/>
      <c r="I74" s="119"/>
      <c r="J74" s="119"/>
      <c r="K74" s="119"/>
      <c r="L74" s="119"/>
      <c r="M74" s="119"/>
      <c r="N74" s="119"/>
      <c r="O74" s="119"/>
      <c r="P74" s="119"/>
      <c r="Q74" s="119">
        <f t="shared" si="2"/>
        <v>0</v>
      </c>
      <c r="R74" s="115"/>
      <c r="S74" s="116"/>
      <c r="T74" s="113"/>
      <c r="U74" s="119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0</v>
      </c>
      <c r="V74" s="115"/>
    </row>
    <row r="75" spans="2:22" ht="25.5" x14ac:dyDescent="0.2">
      <c r="B75" s="113"/>
      <c r="C75" s="117" t="s">
        <v>108</v>
      </c>
      <c r="D75" s="118" t="s">
        <v>330</v>
      </c>
      <c r="E75" s="119">
        <v>70.5</v>
      </c>
      <c r="F75" s="119">
        <v>109389.05</v>
      </c>
      <c r="G75" s="119">
        <v>267276.75</v>
      </c>
      <c r="H75" s="119"/>
      <c r="I75" s="119"/>
      <c r="J75" s="119"/>
      <c r="K75" s="119"/>
      <c r="L75" s="119"/>
      <c r="M75" s="119"/>
      <c r="N75" s="119"/>
      <c r="O75" s="119"/>
      <c r="P75" s="119"/>
      <c r="Q75" s="119">
        <f t="shared" si="2"/>
        <v>376736.3</v>
      </c>
      <c r="R75" s="115"/>
      <c r="S75" s="116"/>
      <c r="T75" s="113"/>
      <c r="U75" s="119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376736.3</v>
      </c>
      <c r="V75" s="115"/>
    </row>
    <row r="76" spans="2:22" ht="25.5" x14ac:dyDescent="0.2">
      <c r="B76" s="113"/>
      <c r="C76" s="117" t="s">
        <v>109</v>
      </c>
      <c r="D76" s="118" t="s">
        <v>331</v>
      </c>
      <c r="E76" s="119">
        <v>279678.25</v>
      </c>
      <c r="F76" s="119">
        <v>331205.58999999997</v>
      </c>
      <c r="G76" s="119">
        <v>721794.66999999993</v>
      </c>
      <c r="H76" s="119"/>
      <c r="I76" s="119"/>
      <c r="J76" s="119"/>
      <c r="K76" s="119"/>
      <c r="L76" s="119"/>
      <c r="M76" s="119"/>
      <c r="N76" s="119"/>
      <c r="O76" s="119"/>
      <c r="P76" s="119"/>
      <c r="Q76" s="119">
        <f t="shared" si="2"/>
        <v>1332678.5099999998</v>
      </c>
      <c r="R76" s="115"/>
      <c r="S76" s="116"/>
      <c r="T76" s="113"/>
      <c r="U76" s="119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1332678.5099999998</v>
      </c>
      <c r="V76" s="115"/>
    </row>
    <row r="77" spans="2:22" x14ac:dyDescent="0.2">
      <c r="B77" s="113"/>
      <c r="C77" s="117" t="s">
        <v>110</v>
      </c>
      <c r="D77" s="118" t="s">
        <v>326</v>
      </c>
      <c r="E77" s="119">
        <v>0</v>
      </c>
      <c r="F77" s="119">
        <v>9487.6</v>
      </c>
      <c r="G77" s="119">
        <v>50313.55</v>
      </c>
      <c r="H77" s="119"/>
      <c r="I77" s="119"/>
      <c r="J77" s="119"/>
      <c r="K77" s="119"/>
      <c r="L77" s="119"/>
      <c r="M77" s="119"/>
      <c r="N77" s="119"/>
      <c r="O77" s="119"/>
      <c r="P77" s="119"/>
      <c r="Q77" s="119">
        <f t="shared" si="2"/>
        <v>59801.15</v>
      </c>
      <c r="R77" s="115"/>
      <c r="S77" s="116"/>
      <c r="T77" s="113"/>
      <c r="U77" s="119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59801.15</v>
      </c>
      <c r="V77" s="115"/>
    </row>
    <row r="78" spans="2:22" x14ac:dyDescent="0.2">
      <c r="B78" s="113"/>
      <c r="C78" s="117" t="s">
        <v>111</v>
      </c>
      <c r="D78" s="118" t="s">
        <v>329</v>
      </c>
      <c r="E78" s="119">
        <v>500909.4</v>
      </c>
      <c r="F78" s="119">
        <v>593115.65999999968</v>
      </c>
      <c r="G78" s="119">
        <v>648432.70000000007</v>
      </c>
      <c r="H78" s="119"/>
      <c r="I78" s="119"/>
      <c r="J78" s="119"/>
      <c r="K78" s="119"/>
      <c r="L78" s="119"/>
      <c r="M78" s="119"/>
      <c r="N78" s="119"/>
      <c r="O78" s="119"/>
      <c r="P78" s="119"/>
      <c r="Q78" s="119">
        <f t="shared" si="2"/>
        <v>1742457.7599999998</v>
      </c>
      <c r="R78" s="115"/>
      <c r="S78" s="116"/>
      <c r="T78" s="113"/>
      <c r="U78" s="119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1742457.7599999998</v>
      </c>
      <c r="V78" s="115"/>
    </row>
    <row r="79" spans="2:22" x14ac:dyDescent="0.2">
      <c r="B79" s="113"/>
      <c r="C79" s="117" t="s">
        <v>112</v>
      </c>
      <c r="D79" s="118" t="s">
        <v>332</v>
      </c>
      <c r="E79" s="119">
        <v>33441.11</v>
      </c>
      <c r="F79" s="119">
        <v>262785.77999999997</v>
      </c>
      <c r="G79" s="119">
        <v>59723.229999999996</v>
      </c>
      <c r="H79" s="119"/>
      <c r="I79" s="119"/>
      <c r="J79" s="119"/>
      <c r="K79" s="119"/>
      <c r="L79" s="119"/>
      <c r="M79" s="119"/>
      <c r="N79" s="119"/>
      <c r="O79" s="119"/>
      <c r="P79" s="119"/>
      <c r="Q79" s="119">
        <f t="shared" si="2"/>
        <v>355950.11999999994</v>
      </c>
      <c r="R79" s="115"/>
      <c r="S79" s="116"/>
      <c r="T79" s="113"/>
      <c r="U79" s="119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355950.11999999994</v>
      </c>
      <c r="V79" s="115"/>
    </row>
    <row r="80" spans="2:22" x14ac:dyDescent="0.2">
      <c r="B80" s="113"/>
      <c r="C80" s="117" t="s">
        <v>113</v>
      </c>
      <c r="D80" s="118" t="s">
        <v>333</v>
      </c>
      <c r="E80" s="119">
        <v>0</v>
      </c>
      <c r="F80" s="119">
        <v>341598.3</v>
      </c>
      <c r="G80" s="119">
        <v>74575.3</v>
      </c>
      <c r="H80" s="119"/>
      <c r="I80" s="119"/>
      <c r="J80" s="119"/>
      <c r="K80" s="119"/>
      <c r="L80" s="119"/>
      <c r="M80" s="119"/>
      <c r="N80" s="119"/>
      <c r="O80" s="119"/>
      <c r="P80" s="119"/>
      <c r="Q80" s="119">
        <f t="shared" si="2"/>
        <v>416173.6</v>
      </c>
      <c r="R80" s="115"/>
      <c r="S80" s="116"/>
      <c r="T80" s="113"/>
      <c r="U80" s="119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416173.6</v>
      </c>
      <c r="V80" s="115"/>
    </row>
    <row r="81" spans="2:22" x14ac:dyDescent="0.2">
      <c r="B81" s="113"/>
      <c r="C81" s="117" t="s">
        <v>114</v>
      </c>
      <c r="D81" s="118" t="s">
        <v>334</v>
      </c>
      <c r="E81" s="119">
        <v>2610373.7400000007</v>
      </c>
      <c r="F81" s="119">
        <v>3428644.9000000004</v>
      </c>
      <c r="G81" s="119">
        <v>2952220.9100000006</v>
      </c>
      <c r="H81" s="119"/>
      <c r="I81" s="119"/>
      <c r="J81" s="119"/>
      <c r="K81" s="119"/>
      <c r="L81" s="119"/>
      <c r="M81" s="119"/>
      <c r="N81" s="119"/>
      <c r="O81" s="119"/>
      <c r="P81" s="119"/>
      <c r="Q81" s="119">
        <f t="shared" si="2"/>
        <v>8991239.5500000007</v>
      </c>
      <c r="R81" s="115"/>
      <c r="S81" s="116"/>
      <c r="T81" s="113"/>
      <c r="U81" s="119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8991239.5500000007</v>
      </c>
      <c r="V81" s="115"/>
    </row>
    <row r="82" spans="2:22" x14ac:dyDescent="0.2">
      <c r="B82" s="113"/>
      <c r="C82" s="117" t="s">
        <v>115</v>
      </c>
      <c r="D82" s="118" t="s">
        <v>335</v>
      </c>
      <c r="E82" s="119">
        <v>17160.79</v>
      </c>
      <c r="F82" s="119">
        <v>95057.840000000011</v>
      </c>
      <c r="G82" s="119">
        <v>25243.63</v>
      </c>
      <c r="H82" s="119"/>
      <c r="I82" s="119"/>
      <c r="J82" s="119"/>
      <c r="K82" s="119"/>
      <c r="L82" s="119"/>
      <c r="M82" s="119"/>
      <c r="N82" s="119"/>
      <c r="O82" s="119"/>
      <c r="P82" s="119"/>
      <c r="Q82" s="119">
        <f t="shared" si="2"/>
        <v>137462.26</v>
      </c>
      <c r="R82" s="115"/>
      <c r="S82" s="116"/>
      <c r="T82" s="113"/>
      <c r="U82" s="119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137462.26</v>
      </c>
      <c r="V82" s="115"/>
    </row>
    <row r="83" spans="2:22" x14ac:dyDescent="0.2">
      <c r="B83" s="113"/>
      <c r="C83" s="117" t="s">
        <v>116</v>
      </c>
      <c r="D83" s="118" t="s">
        <v>336</v>
      </c>
      <c r="E83" s="119">
        <v>0</v>
      </c>
      <c r="F83" s="119">
        <v>13882.14</v>
      </c>
      <c r="G83" s="119">
        <v>54361.49</v>
      </c>
      <c r="H83" s="119"/>
      <c r="I83" s="119"/>
      <c r="J83" s="119"/>
      <c r="K83" s="119"/>
      <c r="L83" s="119"/>
      <c r="M83" s="119"/>
      <c r="N83" s="119"/>
      <c r="O83" s="119"/>
      <c r="P83" s="119"/>
      <c r="Q83" s="119">
        <f t="shared" si="2"/>
        <v>68243.63</v>
      </c>
      <c r="R83" s="115"/>
      <c r="S83" s="116"/>
      <c r="T83" s="113"/>
      <c r="U83" s="119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68243.63</v>
      </c>
      <c r="V83" s="115"/>
    </row>
    <row r="84" spans="2:22" x14ac:dyDescent="0.2">
      <c r="B84" s="113"/>
      <c r="C84" s="117" t="s">
        <v>117</v>
      </c>
      <c r="D84" s="118" t="s">
        <v>337</v>
      </c>
      <c r="E84" s="119">
        <v>0</v>
      </c>
      <c r="F84" s="119">
        <v>303608.7</v>
      </c>
      <c r="G84" s="119">
        <v>67676.259999999995</v>
      </c>
      <c r="H84" s="119"/>
      <c r="I84" s="119"/>
      <c r="J84" s="119"/>
      <c r="K84" s="119"/>
      <c r="L84" s="119"/>
      <c r="M84" s="119"/>
      <c r="N84" s="119"/>
      <c r="O84" s="119"/>
      <c r="P84" s="119"/>
      <c r="Q84" s="119">
        <f t="shared" si="2"/>
        <v>371284.96</v>
      </c>
      <c r="R84" s="115"/>
      <c r="S84" s="116"/>
      <c r="T84" s="113"/>
      <c r="U84" s="119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371284.96</v>
      </c>
      <c r="V84" s="115"/>
    </row>
    <row r="85" spans="2:22" x14ac:dyDescent="0.2">
      <c r="B85" s="113"/>
      <c r="C85" s="117" t="s">
        <v>118</v>
      </c>
      <c r="D85" s="118" t="s">
        <v>338</v>
      </c>
      <c r="E85" s="119">
        <v>0</v>
      </c>
      <c r="F85" s="119">
        <v>0</v>
      </c>
      <c r="G85" s="119">
        <v>0</v>
      </c>
      <c r="H85" s="119"/>
      <c r="I85" s="119"/>
      <c r="J85" s="119"/>
      <c r="K85" s="119"/>
      <c r="L85" s="119"/>
      <c r="M85" s="119"/>
      <c r="N85" s="119"/>
      <c r="O85" s="119"/>
      <c r="P85" s="119"/>
      <c r="Q85" s="119">
        <f t="shared" si="2"/>
        <v>0</v>
      </c>
      <c r="R85" s="115"/>
      <c r="S85" s="116"/>
      <c r="T85" s="113"/>
      <c r="U85" s="119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0</v>
      </c>
      <c r="V85" s="115"/>
    </row>
    <row r="86" spans="2:22" ht="25.5" x14ac:dyDescent="0.2">
      <c r="B86" s="113"/>
      <c r="C86" s="117" t="s">
        <v>119</v>
      </c>
      <c r="D86" s="118" t="s">
        <v>339</v>
      </c>
      <c r="E86" s="119">
        <v>126943.6</v>
      </c>
      <c r="F86" s="119">
        <v>146797.76999999999</v>
      </c>
      <c r="G86" s="119">
        <v>143235.38999999998</v>
      </c>
      <c r="H86" s="119"/>
      <c r="I86" s="119"/>
      <c r="J86" s="119"/>
      <c r="K86" s="119"/>
      <c r="L86" s="119"/>
      <c r="M86" s="119"/>
      <c r="N86" s="119"/>
      <c r="O86" s="119"/>
      <c r="P86" s="119"/>
      <c r="Q86" s="119">
        <f t="shared" si="2"/>
        <v>416976.76</v>
      </c>
      <c r="R86" s="115"/>
      <c r="S86" s="116"/>
      <c r="T86" s="113"/>
      <c r="U86" s="119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416976.76</v>
      </c>
      <c r="V86" s="115"/>
    </row>
    <row r="87" spans="2:22" x14ac:dyDescent="0.2">
      <c r="B87" s="113"/>
      <c r="C87" s="117" t="s">
        <v>120</v>
      </c>
      <c r="D87" s="118" t="s">
        <v>340</v>
      </c>
      <c r="E87" s="119">
        <v>25515.200000000001</v>
      </c>
      <c r="F87" s="119">
        <v>38681.049999999996</v>
      </c>
      <c r="G87" s="119">
        <v>89850.790000000008</v>
      </c>
      <c r="H87" s="119"/>
      <c r="I87" s="119"/>
      <c r="J87" s="119"/>
      <c r="K87" s="119"/>
      <c r="L87" s="119"/>
      <c r="M87" s="119"/>
      <c r="N87" s="119"/>
      <c r="O87" s="119"/>
      <c r="P87" s="119"/>
      <c r="Q87" s="119">
        <f t="shared" si="2"/>
        <v>154047.04000000001</v>
      </c>
      <c r="R87" s="115"/>
      <c r="S87" s="116"/>
      <c r="T87" s="113"/>
      <c r="U87" s="119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154047.04000000001</v>
      </c>
      <c r="V87" s="115"/>
    </row>
    <row r="88" spans="2:22" x14ac:dyDescent="0.2">
      <c r="B88" s="113"/>
      <c r="C88" s="117" t="s">
        <v>121</v>
      </c>
      <c r="D88" s="118" t="s">
        <v>341</v>
      </c>
      <c r="E88" s="119">
        <v>51225.22</v>
      </c>
      <c r="F88" s="119">
        <v>70414.929999999993</v>
      </c>
      <c r="G88" s="119">
        <v>82491.73</v>
      </c>
      <c r="H88" s="119"/>
      <c r="I88" s="119"/>
      <c r="J88" s="119"/>
      <c r="K88" s="119"/>
      <c r="L88" s="119"/>
      <c r="M88" s="119"/>
      <c r="N88" s="119"/>
      <c r="O88" s="119"/>
      <c r="P88" s="119"/>
      <c r="Q88" s="119">
        <f t="shared" si="2"/>
        <v>204131.88</v>
      </c>
      <c r="R88" s="115"/>
      <c r="S88" s="116"/>
      <c r="T88" s="113"/>
      <c r="U88" s="119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204131.88</v>
      </c>
      <c r="V88" s="115"/>
    </row>
    <row r="89" spans="2:22" x14ac:dyDescent="0.2">
      <c r="B89" s="113"/>
      <c r="C89" s="117" t="s">
        <v>122</v>
      </c>
      <c r="D89" s="118" t="s">
        <v>342</v>
      </c>
      <c r="E89" s="119">
        <v>914178.97</v>
      </c>
      <c r="F89" s="119">
        <v>2535824.84</v>
      </c>
      <c r="G89" s="119">
        <v>3201481.8899999997</v>
      </c>
      <c r="H89" s="119"/>
      <c r="I89" s="119"/>
      <c r="J89" s="119"/>
      <c r="K89" s="119"/>
      <c r="L89" s="119"/>
      <c r="M89" s="119"/>
      <c r="N89" s="119"/>
      <c r="O89" s="119"/>
      <c r="P89" s="119"/>
      <c r="Q89" s="119">
        <f t="shared" si="2"/>
        <v>6651485.6999999993</v>
      </c>
      <c r="R89" s="115"/>
      <c r="S89" s="116"/>
      <c r="T89" s="113"/>
      <c r="U89" s="119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6651485.6999999993</v>
      </c>
      <c r="V89" s="115"/>
    </row>
    <row r="90" spans="2:22" x14ac:dyDescent="0.2">
      <c r="B90" s="113"/>
      <c r="C90" s="117" t="s">
        <v>123</v>
      </c>
      <c r="D90" s="118" t="s">
        <v>343</v>
      </c>
      <c r="E90" s="119">
        <v>44312.79</v>
      </c>
      <c r="F90" s="119">
        <v>56986.75</v>
      </c>
      <c r="G90" s="119">
        <v>418059.99</v>
      </c>
      <c r="H90" s="119"/>
      <c r="I90" s="119"/>
      <c r="J90" s="119"/>
      <c r="K90" s="119"/>
      <c r="L90" s="119"/>
      <c r="M90" s="119"/>
      <c r="N90" s="119"/>
      <c r="O90" s="119"/>
      <c r="P90" s="119"/>
      <c r="Q90" s="119">
        <f t="shared" si="2"/>
        <v>519359.53</v>
      </c>
      <c r="R90" s="115"/>
      <c r="S90" s="116"/>
      <c r="T90" s="113"/>
      <c r="U90" s="119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519359.53</v>
      </c>
      <c r="V90" s="115"/>
    </row>
    <row r="91" spans="2:22" x14ac:dyDescent="0.2">
      <c r="B91" s="113"/>
      <c r="C91" s="117" t="s">
        <v>124</v>
      </c>
      <c r="D91" s="118" t="s">
        <v>344</v>
      </c>
      <c r="E91" s="119">
        <v>0</v>
      </c>
      <c r="F91" s="119">
        <v>209850</v>
      </c>
      <c r="G91" s="119">
        <v>4097639.84</v>
      </c>
      <c r="H91" s="119"/>
      <c r="I91" s="119"/>
      <c r="J91" s="119"/>
      <c r="K91" s="119"/>
      <c r="L91" s="119"/>
      <c r="M91" s="119"/>
      <c r="N91" s="119"/>
      <c r="O91" s="119"/>
      <c r="P91" s="119"/>
      <c r="Q91" s="119">
        <f t="shared" si="2"/>
        <v>4307489.84</v>
      </c>
      <c r="R91" s="115"/>
      <c r="S91" s="116"/>
      <c r="T91" s="113"/>
      <c r="U91" s="119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4307489.84</v>
      </c>
      <c r="V91" s="115"/>
    </row>
    <row r="92" spans="2:22" x14ac:dyDescent="0.2">
      <c r="B92" s="113"/>
      <c r="C92" s="117" t="s">
        <v>125</v>
      </c>
      <c r="D92" s="118" t="s">
        <v>345</v>
      </c>
      <c r="E92" s="119">
        <v>42558554.68</v>
      </c>
      <c r="F92" s="119">
        <v>11779976.180000002</v>
      </c>
      <c r="G92" s="119">
        <v>61861133.5</v>
      </c>
      <c r="H92" s="119"/>
      <c r="I92" s="119"/>
      <c r="J92" s="119"/>
      <c r="K92" s="119"/>
      <c r="L92" s="119"/>
      <c r="M92" s="119"/>
      <c r="N92" s="119"/>
      <c r="O92" s="119"/>
      <c r="P92" s="119"/>
      <c r="Q92" s="119">
        <f t="shared" si="2"/>
        <v>116199664.36</v>
      </c>
      <c r="R92" s="115"/>
      <c r="S92" s="116"/>
      <c r="T92" s="113"/>
      <c r="U92" s="119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116199664.36</v>
      </c>
      <c r="V92" s="115"/>
    </row>
    <row r="93" spans="2:22" ht="25.5" x14ac:dyDescent="0.2">
      <c r="B93" s="113"/>
      <c r="C93" s="117" t="s">
        <v>126</v>
      </c>
      <c r="D93" s="118" t="s">
        <v>346</v>
      </c>
      <c r="E93" s="119">
        <v>56388.82</v>
      </c>
      <c r="F93" s="119">
        <v>73486.029999999984</v>
      </c>
      <c r="G93" s="119">
        <v>121658.93</v>
      </c>
      <c r="H93" s="119"/>
      <c r="I93" s="119"/>
      <c r="J93" s="119"/>
      <c r="K93" s="119"/>
      <c r="L93" s="119"/>
      <c r="M93" s="119"/>
      <c r="N93" s="119"/>
      <c r="O93" s="119"/>
      <c r="P93" s="119"/>
      <c r="Q93" s="119">
        <f t="shared" si="2"/>
        <v>251533.77999999997</v>
      </c>
      <c r="R93" s="115"/>
      <c r="S93" s="116"/>
      <c r="T93" s="113"/>
      <c r="U93" s="119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251533.77999999997</v>
      </c>
      <c r="V93" s="115"/>
    </row>
    <row r="94" spans="2:22" x14ac:dyDescent="0.2">
      <c r="B94" s="113"/>
      <c r="C94" s="117" t="s">
        <v>127</v>
      </c>
      <c r="D94" s="118" t="s">
        <v>347</v>
      </c>
      <c r="E94" s="119">
        <v>107285.05999999998</v>
      </c>
      <c r="F94" s="119">
        <v>165799.72000000003</v>
      </c>
      <c r="G94" s="119">
        <v>289795.15000000002</v>
      </c>
      <c r="H94" s="119"/>
      <c r="I94" s="119"/>
      <c r="J94" s="119"/>
      <c r="K94" s="119"/>
      <c r="L94" s="119"/>
      <c r="M94" s="119"/>
      <c r="N94" s="119"/>
      <c r="O94" s="119"/>
      <c r="P94" s="119"/>
      <c r="Q94" s="119">
        <f t="shared" si="2"/>
        <v>562879.93000000005</v>
      </c>
      <c r="R94" s="115"/>
      <c r="S94" s="116"/>
      <c r="T94" s="113"/>
      <c r="U94" s="119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562879.93000000005</v>
      </c>
      <c r="V94" s="115"/>
    </row>
    <row r="95" spans="2:22" ht="25.5" x14ac:dyDescent="0.2">
      <c r="B95" s="113"/>
      <c r="C95" s="117" t="s">
        <v>128</v>
      </c>
      <c r="D95" s="118" t="s">
        <v>348</v>
      </c>
      <c r="E95" s="119">
        <v>24355.820000000007</v>
      </c>
      <c r="F95" s="119">
        <v>27366.07</v>
      </c>
      <c r="G95" s="119">
        <v>30871.53</v>
      </c>
      <c r="H95" s="119"/>
      <c r="I95" s="119"/>
      <c r="J95" s="119"/>
      <c r="K95" s="119"/>
      <c r="L95" s="119"/>
      <c r="M95" s="119"/>
      <c r="N95" s="119"/>
      <c r="O95" s="119"/>
      <c r="P95" s="119"/>
      <c r="Q95" s="119">
        <f t="shared" si="2"/>
        <v>82593.420000000013</v>
      </c>
      <c r="R95" s="115"/>
      <c r="S95" s="116"/>
      <c r="T95" s="113"/>
      <c r="U95" s="119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82593.420000000013</v>
      </c>
      <c r="V95" s="115"/>
    </row>
    <row r="96" spans="2:22" x14ac:dyDescent="0.2">
      <c r="B96" s="113"/>
      <c r="C96" s="117" t="s">
        <v>129</v>
      </c>
      <c r="D96" s="118" t="s">
        <v>349</v>
      </c>
      <c r="E96" s="119">
        <v>35007</v>
      </c>
      <c r="F96" s="119">
        <v>36881.859999999986</v>
      </c>
      <c r="G96" s="119">
        <v>44292.43</v>
      </c>
      <c r="H96" s="119"/>
      <c r="I96" s="119"/>
      <c r="J96" s="119"/>
      <c r="K96" s="119"/>
      <c r="L96" s="119"/>
      <c r="M96" s="119"/>
      <c r="N96" s="119"/>
      <c r="O96" s="119"/>
      <c r="P96" s="119"/>
      <c r="Q96" s="119">
        <f t="shared" si="2"/>
        <v>116181.28999999998</v>
      </c>
      <c r="R96" s="115"/>
      <c r="S96" s="116"/>
      <c r="T96" s="113"/>
      <c r="U96" s="119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116181.28999999998</v>
      </c>
      <c r="V96" s="115"/>
    </row>
    <row r="97" spans="2:22" x14ac:dyDescent="0.2">
      <c r="B97" s="113"/>
      <c r="C97" s="117" t="s">
        <v>130</v>
      </c>
      <c r="D97" s="118" t="s">
        <v>350</v>
      </c>
      <c r="E97" s="119">
        <v>311.69</v>
      </c>
      <c r="F97" s="119">
        <v>311.69</v>
      </c>
      <c r="G97" s="119">
        <v>2346.7999999999997</v>
      </c>
      <c r="H97" s="119"/>
      <c r="I97" s="119"/>
      <c r="J97" s="119"/>
      <c r="K97" s="119"/>
      <c r="L97" s="119"/>
      <c r="M97" s="119"/>
      <c r="N97" s="119"/>
      <c r="O97" s="119"/>
      <c r="P97" s="119"/>
      <c r="Q97" s="119">
        <f t="shared" si="2"/>
        <v>2970.18</v>
      </c>
      <c r="R97" s="115"/>
      <c r="S97" s="116"/>
      <c r="T97" s="113"/>
      <c r="U97" s="119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2970.18</v>
      </c>
      <c r="V97" s="115"/>
    </row>
    <row r="98" spans="2:22" x14ac:dyDescent="0.2">
      <c r="B98" s="113"/>
      <c r="C98" s="117" t="s">
        <v>131</v>
      </c>
      <c r="D98" s="118" t="s">
        <v>351</v>
      </c>
      <c r="E98" s="119">
        <v>57073.24</v>
      </c>
      <c r="F98" s="119">
        <v>77275.939999999988</v>
      </c>
      <c r="G98" s="119">
        <v>83233.860000000015</v>
      </c>
      <c r="H98" s="119"/>
      <c r="I98" s="119"/>
      <c r="J98" s="119"/>
      <c r="K98" s="119"/>
      <c r="L98" s="119"/>
      <c r="M98" s="119"/>
      <c r="N98" s="119"/>
      <c r="O98" s="119"/>
      <c r="P98" s="119"/>
      <c r="Q98" s="119">
        <f t="shared" si="2"/>
        <v>217583.04</v>
      </c>
      <c r="R98" s="115"/>
      <c r="S98" s="116"/>
      <c r="T98" s="113"/>
      <c r="U98" s="119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217583.04</v>
      </c>
      <c r="V98" s="115"/>
    </row>
    <row r="99" spans="2:22" x14ac:dyDescent="0.2">
      <c r="B99" s="113"/>
      <c r="C99" s="117" t="s">
        <v>132</v>
      </c>
      <c r="D99" s="118" t="s">
        <v>356</v>
      </c>
      <c r="E99" s="119">
        <v>9562.86</v>
      </c>
      <c r="F99" s="119">
        <v>14150.380000000001</v>
      </c>
      <c r="G99" s="119">
        <v>16454.490000000005</v>
      </c>
      <c r="H99" s="119"/>
      <c r="I99" s="119"/>
      <c r="J99" s="119"/>
      <c r="K99" s="119"/>
      <c r="L99" s="119"/>
      <c r="M99" s="119"/>
      <c r="N99" s="119"/>
      <c r="O99" s="119"/>
      <c r="P99" s="119"/>
      <c r="Q99" s="119">
        <f t="shared" si="2"/>
        <v>40167.73000000001</v>
      </c>
      <c r="R99" s="115"/>
      <c r="S99" s="116"/>
      <c r="T99" s="113"/>
      <c r="U99" s="119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40167.73000000001</v>
      </c>
      <c r="V99" s="115"/>
    </row>
    <row r="100" spans="2:22" x14ac:dyDescent="0.2">
      <c r="B100" s="113"/>
      <c r="C100" s="117" t="s">
        <v>133</v>
      </c>
      <c r="D100" s="118" t="s">
        <v>357</v>
      </c>
      <c r="E100" s="119">
        <v>60847.479999999996</v>
      </c>
      <c r="F100" s="119">
        <v>63832.05999999999</v>
      </c>
      <c r="G100" s="119">
        <v>72756.87</v>
      </c>
      <c r="H100" s="119"/>
      <c r="I100" s="119"/>
      <c r="J100" s="119"/>
      <c r="K100" s="119"/>
      <c r="L100" s="119"/>
      <c r="M100" s="119"/>
      <c r="N100" s="119"/>
      <c r="O100" s="119"/>
      <c r="P100" s="119"/>
      <c r="Q100" s="119">
        <f t="shared" si="2"/>
        <v>197436.40999999997</v>
      </c>
      <c r="R100" s="115"/>
      <c r="S100" s="116"/>
      <c r="T100" s="113"/>
      <c r="U100" s="119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197436.40999999997</v>
      </c>
      <c r="V100" s="115"/>
    </row>
    <row r="101" spans="2:22" x14ac:dyDescent="0.2">
      <c r="B101" s="113"/>
      <c r="C101" s="117" t="s">
        <v>134</v>
      </c>
      <c r="D101" s="118" t="s">
        <v>358</v>
      </c>
      <c r="E101" s="119">
        <v>123458.98999999999</v>
      </c>
      <c r="F101" s="119">
        <v>133576.78999999998</v>
      </c>
      <c r="G101" s="119">
        <v>133455.99</v>
      </c>
      <c r="H101" s="119"/>
      <c r="I101" s="119"/>
      <c r="J101" s="119"/>
      <c r="K101" s="119"/>
      <c r="L101" s="119"/>
      <c r="M101" s="119"/>
      <c r="N101" s="119"/>
      <c r="O101" s="119"/>
      <c r="P101" s="119"/>
      <c r="Q101" s="119">
        <f t="shared" si="2"/>
        <v>390491.76999999996</v>
      </c>
      <c r="R101" s="115"/>
      <c r="S101" s="116"/>
      <c r="T101" s="113"/>
      <c r="U101" s="119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390491.76999999996</v>
      </c>
      <c r="V101" s="115"/>
    </row>
    <row r="102" spans="2:22" x14ac:dyDescent="0.2">
      <c r="B102" s="113"/>
      <c r="C102" s="117" t="s">
        <v>135</v>
      </c>
      <c r="D102" s="118" t="s">
        <v>359</v>
      </c>
      <c r="E102" s="119">
        <v>0</v>
      </c>
      <c r="F102" s="119">
        <v>3806.3199999999997</v>
      </c>
      <c r="G102" s="119">
        <v>8105.7099999999991</v>
      </c>
      <c r="H102" s="119"/>
      <c r="I102" s="119"/>
      <c r="J102" s="119"/>
      <c r="K102" s="119"/>
      <c r="L102" s="119"/>
      <c r="M102" s="119"/>
      <c r="N102" s="119"/>
      <c r="O102" s="119"/>
      <c r="P102" s="119"/>
      <c r="Q102" s="119">
        <f t="shared" si="2"/>
        <v>11912.029999999999</v>
      </c>
      <c r="R102" s="115"/>
      <c r="S102" s="116"/>
      <c r="T102" s="113"/>
      <c r="U102" s="119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11912.029999999999</v>
      </c>
      <c r="V102" s="115"/>
    </row>
    <row r="103" spans="2:22" x14ac:dyDescent="0.2">
      <c r="B103" s="113"/>
      <c r="C103" s="117" t="s">
        <v>136</v>
      </c>
      <c r="D103" s="118" t="s">
        <v>360</v>
      </c>
      <c r="E103" s="119">
        <v>21573.77</v>
      </c>
      <c r="F103" s="119">
        <v>34578.410000000011</v>
      </c>
      <c r="G103" s="119">
        <v>40097.450000000004</v>
      </c>
      <c r="H103" s="119"/>
      <c r="I103" s="119"/>
      <c r="J103" s="119"/>
      <c r="K103" s="119"/>
      <c r="L103" s="119"/>
      <c r="M103" s="119"/>
      <c r="N103" s="119"/>
      <c r="O103" s="119"/>
      <c r="P103" s="119"/>
      <c r="Q103" s="119">
        <f t="shared" si="2"/>
        <v>96249.63</v>
      </c>
      <c r="R103" s="115"/>
      <c r="S103" s="116"/>
      <c r="T103" s="113"/>
      <c r="U103" s="119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96249.63</v>
      </c>
      <c r="V103" s="115"/>
    </row>
    <row r="104" spans="2:22" x14ac:dyDescent="0.2">
      <c r="B104" s="113"/>
      <c r="C104" s="117" t="s">
        <v>137</v>
      </c>
      <c r="D104" s="118" t="s">
        <v>361</v>
      </c>
      <c r="E104" s="119">
        <v>182492.41</v>
      </c>
      <c r="F104" s="119">
        <v>470634.94999999995</v>
      </c>
      <c r="G104" s="119">
        <v>10489420.479999999</v>
      </c>
      <c r="H104" s="119"/>
      <c r="I104" s="119"/>
      <c r="J104" s="119"/>
      <c r="K104" s="119"/>
      <c r="L104" s="119"/>
      <c r="M104" s="119"/>
      <c r="N104" s="119"/>
      <c r="O104" s="119"/>
      <c r="P104" s="119"/>
      <c r="Q104" s="119">
        <f t="shared" si="2"/>
        <v>11142547.839999998</v>
      </c>
      <c r="R104" s="115"/>
      <c r="S104" s="116"/>
      <c r="T104" s="113"/>
      <c r="U104" s="119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11142547.839999998</v>
      </c>
      <c r="V104" s="115"/>
    </row>
    <row r="105" spans="2:22" ht="25.5" x14ac:dyDescent="0.2">
      <c r="B105" s="113"/>
      <c r="C105" s="117" t="s">
        <v>493</v>
      </c>
      <c r="D105" s="118" t="s">
        <v>494</v>
      </c>
      <c r="E105" s="119">
        <v>29640.879999999997</v>
      </c>
      <c r="F105" s="119">
        <v>69815.450000000055</v>
      </c>
      <c r="G105" s="119">
        <v>214414.58000000002</v>
      </c>
      <c r="H105" s="119"/>
      <c r="I105" s="119"/>
      <c r="J105" s="119"/>
      <c r="K105" s="119"/>
      <c r="L105" s="119"/>
      <c r="M105" s="119"/>
      <c r="N105" s="119"/>
      <c r="O105" s="119"/>
      <c r="P105" s="119"/>
      <c r="Q105" s="119">
        <f t="shared" si="2"/>
        <v>313870.91000000003</v>
      </c>
      <c r="R105" s="115"/>
      <c r="S105" s="116"/>
      <c r="T105" s="113"/>
      <c r="U105" s="119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313870.91000000003</v>
      </c>
      <c r="V105" s="115"/>
    </row>
    <row r="106" spans="2:22" x14ac:dyDescent="0.2">
      <c r="B106" s="113"/>
      <c r="C106" s="117" t="s">
        <v>138</v>
      </c>
      <c r="D106" s="118" t="s">
        <v>363</v>
      </c>
      <c r="E106" s="119">
        <v>192909.46</v>
      </c>
      <c r="F106" s="119">
        <v>316946.39</v>
      </c>
      <c r="G106" s="119">
        <v>297347.34999999998</v>
      </c>
      <c r="H106" s="119"/>
      <c r="I106" s="119"/>
      <c r="J106" s="119"/>
      <c r="K106" s="119"/>
      <c r="L106" s="119"/>
      <c r="M106" s="119"/>
      <c r="N106" s="119"/>
      <c r="O106" s="119"/>
      <c r="P106" s="119"/>
      <c r="Q106" s="119">
        <f t="shared" si="2"/>
        <v>807203.2</v>
      </c>
      <c r="R106" s="115"/>
      <c r="S106" s="116"/>
      <c r="T106" s="113"/>
      <c r="U106" s="119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807203.2</v>
      </c>
      <c r="V106" s="115"/>
    </row>
    <row r="107" spans="2:22" x14ac:dyDescent="0.2">
      <c r="B107" s="113"/>
      <c r="C107" s="117" t="s">
        <v>139</v>
      </c>
      <c r="D107" s="118" t="s">
        <v>352</v>
      </c>
      <c r="E107" s="119">
        <v>318963.03999999998</v>
      </c>
      <c r="F107" s="119">
        <v>421257.02</v>
      </c>
      <c r="G107" s="119">
        <v>350832.30000000005</v>
      </c>
      <c r="H107" s="119"/>
      <c r="I107" s="119"/>
      <c r="J107" s="119"/>
      <c r="K107" s="119"/>
      <c r="L107" s="119"/>
      <c r="M107" s="119"/>
      <c r="N107" s="119"/>
      <c r="O107" s="119"/>
      <c r="P107" s="119"/>
      <c r="Q107" s="119">
        <f t="shared" si="2"/>
        <v>1091052.3600000001</v>
      </c>
      <c r="R107" s="115"/>
      <c r="S107" s="116"/>
      <c r="T107" s="113"/>
      <c r="U107" s="119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1091052.3600000001</v>
      </c>
      <c r="V107" s="115"/>
    </row>
    <row r="108" spans="2:22" x14ac:dyDescent="0.2">
      <c r="B108" s="113"/>
      <c r="C108" s="117" t="s">
        <v>140</v>
      </c>
      <c r="D108" s="118" t="s">
        <v>353</v>
      </c>
      <c r="E108" s="119">
        <v>28892.239999999994</v>
      </c>
      <c r="F108" s="119">
        <v>26710.080000000002</v>
      </c>
      <c r="G108" s="119">
        <v>55470.63</v>
      </c>
      <c r="H108" s="119"/>
      <c r="I108" s="119"/>
      <c r="J108" s="119"/>
      <c r="K108" s="119"/>
      <c r="L108" s="119"/>
      <c r="M108" s="119"/>
      <c r="N108" s="119"/>
      <c r="O108" s="119"/>
      <c r="P108" s="119"/>
      <c r="Q108" s="119">
        <f t="shared" si="2"/>
        <v>111072.94999999998</v>
      </c>
      <c r="R108" s="115"/>
      <c r="S108" s="116"/>
      <c r="T108" s="113"/>
      <c r="U108" s="119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111072.94999999998</v>
      </c>
      <c r="V108" s="115"/>
    </row>
    <row r="109" spans="2:22" x14ac:dyDescent="0.2">
      <c r="B109" s="113"/>
      <c r="C109" s="117" t="s">
        <v>141</v>
      </c>
      <c r="D109" s="118" t="s">
        <v>354</v>
      </c>
      <c r="E109" s="119">
        <v>71171.710000000006</v>
      </c>
      <c r="F109" s="119">
        <v>125324.20999999999</v>
      </c>
      <c r="G109" s="119">
        <v>214773.71000000002</v>
      </c>
      <c r="H109" s="119"/>
      <c r="I109" s="119"/>
      <c r="J109" s="119"/>
      <c r="K109" s="119"/>
      <c r="L109" s="119"/>
      <c r="M109" s="119"/>
      <c r="N109" s="119"/>
      <c r="O109" s="119"/>
      <c r="P109" s="119"/>
      <c r="Q109" s="119">
        <f t="shared" si="2"/>
        <v>411269.63</v>
      </c>
      <c r="R109" s="115"/>
      <c r="S109" s="116"/>
      <c r="T109" s="113"/>
      <c r="U109" s="119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411269.63</v>
      </c>
      <c r="V109" s="115"/>
    </row>
    <row r="110" spans="2:22" x14ac:dyDescent="0.2">
      <c r="B110" s="113"/>
      <c r="C110" s="117" t="s">
        <v>142</v>
      </c>
      <c r="D110" s="118" t="s">
        <v>355</v>
      </c>
      <c r="E110" s="119">
        <v>372159.50999999995</v>
      </c>
      <c r="F110" s="119">
        <v>411066.63999999996</v>
      </c>
      <c r="G110" s="119">
        <v>427468.37999999995</v>
      </c>
      <c r="H110" s="119"/>
      <c r="I110" s="119"/>
      <c r="J110" s="119"/>
      <c r="K110" s="119"/>
      <c r="L110" s="119"/>
      <c r="M110" s="119"/>
      <c r="N110" s="119"/>
      <c r="O110" s="119"/>
      <c r="P110" s="119"/>
      <c r="Q110" s="119">
        <f t="shared" si="2"/>
        <v>1210694.5299999998</v>
      </c>
      <c r="R110" s="115"/>
      <c r="S110" s="116"/>
      <c r="T110" s="113"/>
      <c r="U110" s="119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1210694.5299999998</v>
      </c>
      <c r="V110" s="115"/>
    </row>
    <row r="111" spans="2:22" x14ac:dyDescent="0.2">
      <c r="B111" s="113"/>
      <c r="C111" s="117" t="s">
        <v>143</v>
      </c>
      <c r="D111" s="118" t="s">
        <v>364</v>
      </c>
      <c r="E111" s="119">
        <v>70847.180000000008</v>
      </c>
      <c r="F111" s="119">
        <v>89995.26999999999</v>
      </c>
      <c r="G111" s="119">
        <v>166979.75</v>
      </c>
      <c r="H111" s="119"/>
      <c r="I111" s="119"/>
      <c r="J111" s="119"/>
      <c r="K111" s="119"/>
      <c r="L111" s="119"/>
      <c r="M111" s="119"/>
      <c r="N111" s="119"/>
      <c r="O111" s="119"/>
      <c r="P111" s="119"/>
      <c r="Q111" s="119">
        <f t="shared" si="2"/>
        <v>327822.2</v>
      </c>
      <c r="R111" s="115"/>
      <c r="S111" s="116"/>
      <c r="T111" s="113"/>
      <c r="U111" s="119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327822.2</v>
      </c>
      <c r="V111" s="115"/>
    </row>
    <row r="112" spans="2:22" x14ac:dyDescent="0.2">
      <c r="B112" s="113"/>
      <c r="C112" s="117" t="s">
        <v>144</v>
      </c>
      <c r="D112" s="118" t="s">
        <v>365</v>
      </c>
      <c r="E112" s="119">
        <v>21979.03</v>
      </c>
      <c r="F112" s="119">
        <v>27099.739999999998</v>
      </c>
      <c r="G112" s="119">
        <v>74407.44</v>
      </c>
      <c r="H112" s="119"/>
      <c r="I112" s="119"/>
      <c r="J112" s="119"/>
      <c r="K112" s="119"/>
      <c r="L112" s="119"/>
      <c r="M112" s="119"/>
      <c r="N112" s="119"/>
      <c r="O112" s="119"/>
      <c r="P112" s="119"/>
      <c r="Q112" s="119">
        <f t="shared" si="2"/>
        <v>123486.20999999999</v>
      </c>
      <c r="R112" s="115"/>
      <c r="S112" s="116"/>
      <c r="T112" s="113"/>
      <c r="U112" s="119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123486.20999999999</v>
      </c>
      <c r="V112" s="115"/>
    </row>
    <row r="113" spans="2:22" x14ac:dyDescent="0.2">
      <c r="B113" s="113"/>
      <c r="C113" s="117" t="s">
        <v>530</v>
      </c>
      <c r="D113" s="118" t="s">
        <v>531</v>
      </c>
      <c r="E113" s="119">
        <v>0</v>
      </c>
      <c r="F113" s="119">
        <v>738.72</v>
      </c>
      <c r="G113" s="119">
        <v>1211.32</v>
      </c>
      <c r="H113" s="119"/>
      <c r="I113" s="119"/>
      <c r="J113" s="119"/>
      <c r="K113" s="119"/>
      <c r="L113" s="119"/>
      <c r="M113" s="119"/>
      <c r="N113" s="119"/>
      <c r="O113" s="119"/>
      <c r="P113" s="119"/>
      <c r="Q113" s="119">
        <f t="shared" si="2"/>
        <v>1950.04</v>
      </c>
      <c r="R113" s="115"/>
      <c r="S113" s="116"/>
      <c r="T113" s="113"/>
      <c r="U113" s="119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1950.04</v>
      </c>
      <c r="V113" s="115"/>
    </row>
    <row r="114" spans="2:22" x14ac:dyDescent="0.2">
      <c r="B114" s="113"/>
      <c r="C114" s="117" t="s">
        <v>495</v>
      </c>
      <c r="D114" s="118" t="s">
        <v>496</v>
      </c>
      <c r="E114" s="119">
        <v>76531.760000000009</v>
      </c>
      <c r="F114" s="119">
        <v>388824.1</v>
      </c>
      <c r="G114" s="119">
        <v>1247588.74</v>
      </c>
      <c r="H114" s="119"/>
      <c r="I114" s="119"/>
      <c r="J114" s="119"/>
      <c r="K114" s="119"/>
      <c r="L114" s="119"/>
      <c r="M114" s="119"/>
      <c r="N114" s="119"/>
      <c r="O114" s="119"/>
      <c r="P114" s="119"/>
      <c r="Q114" s="119">
        <f t="shared" si="2"/>
        <v>1712944.6</v>
      </c>
      <c r="R114" s="115"/>
      <c r="S114" s="116"/>
      <c r="T114" s="113"/>
      <c r="U114" s="119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1712944.6</v>
      </c>
      <c r="V114" s="115"/>
    </row>
    <row r="115" spans="2:22" x14ac:dyDescent="0.2">
      <c r="B115" s="113"/>
      <c r="C115" s="117" t="s">
        <v>497</v>
      </c>
      <c r="D115" s="118" t="s">
        <v>498</v>
      </c>
      <c r="E115" s="119">
        <v>99897.02</v>
      </c>
      <c r="F115" s="119">
        <v>118135.66000000002</v>
      </c>
      <c r="G115" s="119">
        <v>525163.46</v>
      </c>
      <c r="H115" s="119"/>
      <c r="I115" s="119"/>
      <c r="J115" s="119"/>
      <c r="K115" s="119"/>
      <c r="L115" s="119"/>
      <c r="M115" s="119"/>
      <c r="N115" s="119"/>
      <c r="O115" s="119"/>
      <c r="P115" s="119"/>
      <c r="Q115" s="119">
        <f t="shared" si="2"/>
        <v>743196.14</v>
      </c>
      <c r="R115" s="115"/>
      <c r="S115" s="116"/>
      <c r="T115" s="113"/>
      <c r="U115" s="119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743196.14</v>
      </c>
      <c r="V115" s="115"/>
    </row>
    <row r="116" spans="2:22" x14ac:dyDescent="0.2">
      <c r="B116" s="113"/>
      <c r="C116" s="117" t="s">
        <v>499</v>
      </c>
      <c r="D116" s="118" t="s">
        <v>500</v>
      </c>
      <c r="E116" s="119">
        <v>153611.26999999999</v>
      </c>
      <c r="F116" s="119">
        <v>165407.49</v>
      </c>
      <c r="G116" s="119">
        <v>209812.38000000006</v>
      </c>
      <c r="H116" s="119"/>
      <c r="I116" s="119"/>
      <c r="J116" s="119"/>
      <c r="K116" s="119"/>
      <c r="L116" s="119"/>
      <c r="M116" s="119"/>
      <c r="N116" s="119"/>
      <c r="O116" s="119"/>
      <c r="P116" s="119"/>
      <c r="Q116" s="119">
        <f t="shared" si="2"/>
        <v>528831.14000000013</v>
      </c>
      <c r="R116" s="115"/>
      <c r="S116" s="116"/>
      <c r="T116" s="113"/>
      <c r="U116" s="119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528831.14000000013</v>
      </c>
      <c r="V116" s="115"/>
    </row>
    <row r="117" spans="2:22" x14ac:dyDescent="0.2">
      <c r="B117" s="113"/>
      <c r="C117" s="117" t="s">
        <v>145</v>
      </c>
      <c r="D117" s="118" t="s">
        <v>366</v>
      </c>
      <c r="E117" s="119">
        <v>35465.859999999993</v>
      </c>
      <c r="F117" s="119">
        <v>35489.379999999997</v>
      </c>
      <c r="G117" s="119">
        <v>35248.120000000003</v>
      </c>
      <c r="H117" s="119"/>
      <c r="I117" s="119"/>
      <c r="J117" s="119"/>
      <c r="K117" s="119"/>
      <c r="L117" s="119"/>
      <c r="M117" s="119"/>
      <c r="N117" s="119"/>
      <c r="O117" s="119"/>
      <c r="P117" s="119"/>
      <c r="Q117" s="119">
        <f t="shared" si="2"/>
        <v>106203.35999999999</v>
      </c>
      <c r="R117" s="115"/>
      <c r="S117" s="116"/>
      <c r="T117" s="113"/>
      <c r="U117" s="119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106203.35999999999</v>
      </c>
      <c r="V117" s="115"/>
    </row>
    <row r="118" spans="2:22" x14ac:dyDescent="0.2">
      <c r="B118" s="113"/>
      <c r="C118" s="117" t="s">
        <v>146</v>
      </c>
      <c r="D118" s="118" t="s">
        <v>367</v>
      </c>
      <c r="E118" s="119">
        <v>112954.04000000001</v>
      </c>
      <c r="F118" s="119">
        <v>145150.53</v>
      </c>
      <c r="G118" s="119">
        <v>159839.19</v>
      </c>
      <c r="H118" s="119"/>
      <c r="I118" s="119"/>
      <c r="J118" s="119"/>
      <c r="K118" s="119"/>
      <c r="L118" s="119"/>
      <c r="M118" s="119"/>
      <c r="N118" s="119"/>
      <c r="O118" s="119"/>
      <c r="P118" s="119"/>
      <c r="Q118" s="119">
        <f t="shared" si="2"/>
        <v>417943.76</v>
      </c>
      <c r="R118" s="115"/>
      <c r="S118" s="116"/>
      <c r="T118" s="113"/>
      <c r="U118" s="119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417943.76</v>
      </c>
      <c r="V118" s="115"/>
    </row>
    <row r="119" spans="2:22" ht="25.5" x14ac:dyDescent="0.2">
      <c r="B119" s="113"/>
      <c r="C119" s="117" t="s">
        <v>147</v>
      </c>
      <c r="D119" s="118" t="s">
        <v>368</v>
      </c>
      <c r="E119" s="119">
        <v>42420.590000000004</v>
      </c>
      <c r="F119" s="119">
        <v>53624.049999999996</v>
      </c>
      <c r="G119" s="119">
        <v>66032.779999999984</v>
      </c>
      <c r="H119" s="119"/>
      <c r="I119" s="119"/>
      <c r="J119" s="119"/>
      <c r="K119" s="119"/>
      <c r="L119" s="119"/>
      <c r="M119" s="119"/>
      <c r="N119" s="119"/>
      <c r="O119" s="119"/>
      <c r="P119" s="119"/>
      <c r="Q119" s="119">
        <f t="shared" si="2"/>
        <v>162077.41999999998</v>
      </c>
      <c r="R119" s="115"/>
      <c r="S119" s="116"/>
      <c r="T119" s="113"/>
      <c r="U119" s="119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162077.41999999998</v>
      </c>
      <c r="V119" s="115"/>
    </row>
    <row r="120" spans="2:22" x14ac:dyDescent="0.2">
      <c r="B120" s="113"/>
      <c r="C120" s="117" t="s">
        <v>148</v>
      </c>
      <c r="D120" s="118" t="s">
        <v>369</v>
      </c>
      <c r="E120" s="119">
        <v>0</v>
      </c>
      <c r="F120" s="119">
        <v>0</v>
      </c>
      <c r="G120" s="119">
        <v>0</v>
      </c>
      <c r="H120" s="119"/>
      <c r="I120" s="119"/>
      <c r="J120" s="119"/>
      <c r="K120" s="119"/>
      <c r="L120" s="119"/>
      <c r="M120" s="119"/>
      <c r="N120" s="119"/>
      <c r="O120" s="119"/>
      <c r="P120" s="119"/>
      <c r="Q120" s="119">
        <f t="shared" si="2"/>
        <v>0</v>
      </c>
      <c r="R120" s="115"/>
      <c r="S120" s="116"/>
      <c r="T120" s="113"/>
      <c r="U120" s="119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0</v>
      </c>
      <c r="V120" s="115"/>
    </row>
    <row r="121" spans="2:22" ht="25.5" x14ac:dyDescent="0.2">
      <c r="B121" s="113"/>
      <c r="C121" s="117" t="s">
        <v>532</v>
      </c>
      <c r="D121" s="118" t="s">
        <v>533</v>
      </c>
      <c r="E121" s="119">
        <v>14074.530000000002</v>
      </c>
      <c r="F121" s="119">
        <v>15612.19</v>
      </c>
      <c r="G121" s="119">
        <v>18473.859999999997</v>
      </c>
      <c r="H121" s="119"/>
      <c r="I121" s="119"/>
      <c r="J121" s="119"/>
      <c r="K121" s="119"/>
      <c r="L121" s="119"/>
      <c r="M121" s="119"/>
      <c r="N121" s="119"/>
      <c r="O121" s="119"/>
      <c r="P121" s="119"/>
      <c r="Q121" s="119">
        <f t="shared" si="2"/>
        <v>48160.58</v>
      </c>
      <c r="R121" s="115"/>
      <c r="S121" s="116"/>
      <c r="T121" s="113"/>
      <c r="U121" s="119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48160.58</v>
      </c>
      <c r="V121" s="115"/>
    </row>
    <row r="122" spans="2:22" ht="25.5" x14ac:dyDescent="0.2">
      <c r="B122" s="113"/>
      <c r="C122" s="117" t="s">
        <v>534</v>
      </c>
      <c r="D122" s="118" t="s">
        <v>535</v>
      </c>
      <c r="E122" s="119">
        <v>0</v>
      </c>
      <c r="F122" s="119">
        <v>0</v>
      </c>
      <c r="G122" s="119">
        <v>2147.67</v>
      </c>
      <c r="H122" s="119"/>
      <c r="I122" s="119"/>
      <c r="J122" s="119"/>
      <c r="K122" s="119"/>
      <c r="L122" s="119"/>
      <c r="M122" s="119"/>
      <c r="N122" s="119"/>
      <c r="O122" s="119"/>
      <c r="P122" s="119"/>
      <c r="Q122" s="119">
        <f t="shared" si="2"/>
        <v>2147.67</v>
      </c>
      <c r="R122" s="115"/>
      <c r="S122" s="116"/>
      <c r="T122" s="113"/>
      <c r="U122" s="119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2147.67</v>
      </c>
      <c r="V122" s="115"/>
    </row>
    <row r="123" spans="2:22" x14ac:dyDescent="0.2">
      <c r="B123" s="113"/>
      <c r="C123" s="117" t="s">
        <v>149</v>
      </c>
      <c r="D123" s="118" t="s">
        <v>370</v>
      </c>
      <c r="E123" s="119">
        <v>33252.85</v>
      </c>
      <c r="F123" s="119">
        <v>36223.29</v>
      </c>
      <c r="G123" s="119">
        <v>45244.83</v>
      </c>
      <c r="H123" s="119"/>
      <c r="I123" s="119"/>
      <c r="J123" s="119"/>
      <c r="K123" s="119"/>
      <c r="L123" s="119"/>
      <c r="M123" s="119"/>
      <c r="N123" s="119"/>
      <c r="O123" s="119"/>
      <c r="P123" s="119"/>
      <c r="Q123" s="119">
        <f t="shared" si="2"/>
        <v>114720.97</v>
      </c>
      <c r="R123" s="115"/>
      <c r="S123" s="116"/>
      <c r="T123" s="113"/>
      <c r="U123" s="119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114720.97</v>
      </c>
      <c r="V123" s="115"/>
    </row>
    <row r="124" spans="2:22" x14ac:dyDescent="0.2">
      <c r="B124" s="113"/>
      <c r="C124" s="117" t="s">
        <v>150</v>
      </c>
      <c r="D124" s="118" t="s">
        <v>371</v>
      </c>
      <c r="E124" s="119">
        <v>0</v>
      </c>
      <c r="F124" s="119">
        <v>0</v>
      </c>
      <c r="G124" s="119">
        <v>458</v>
      </c>
      <c r="H124" s="119"/>
      <c r="I124" s="119"/>
      <c r="J124" s="119"/>
      <c r="K124" s="119"/>
      <c r="L124" s="119"/>
      <c r="M124" s="119"/>
      <c r="N124" s="119"/>
      <c r="O124" s="119"/>
      <c r="P124" s="119"/>
      <c r="Q124" s="119">
        <f t="shared" si="2"/>
        <v>458</v>
      </c>
      <c r="R124" s="115"/>
      <c r="S124" s="116"/>
      <c r="T124" s="113"/>
      <c r="U124" s="119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458</v>
      </c>
      <c r="V124" s="115"/>
    </row>
    <row r="125" spans="2:22" x14ac:dyDescent="0.2">
      <c r="B125" s="113"/>
      <c r="C125" s="117" t="s">
        <v>151</v>
      </c>
      <c r="D125" s="118" t="s">
        <v>372</v>
      </c>
      <c r="E125" s="119">
        <v>0</v>
      </c>
      <c r="F125" s="119">
        <v>0</v>
      </c>
      <c r="G125" s="119">
        <v>441</v>
      </c>
      <c r="H125" s="119"/>
      <c r="I125" s="119"/>
      <c r="J125" s="119"/>
      <c r="K125" s="119"/>
      <c r="L125" s="119"/>
      <c r="M125" s="119"/>
      <c r="N125" s="119"/>
      <c r="O125" s="119"/>
      <c r="P125" s="119"/>
      <c r="Q125" s="119">
        <f t="shared" si="2"/>
        <v>441</v>
      </c>
      <c r="R125" s="115"/>
      <c r="S125" s="116"/>
      <c r="T125" s="113"/>
      <c r="U125" s="119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441</v>
      </c>
      <c r="V125" s="115"/>
    </row>
    <row r="126" spans="2:22" x14ac:dyDescent="0.2">
      <c r="B126" s="113"/>
      <c r="C126" s="117" t="s">
        <v>152</v>
      </c>
      <c r="D126" s="118" t="s">
        <v>373</v>
      </c>
      <c r="E126" s="119">
        <v>152</v>
      </c>
      <c r="F126" s="119">
        <v>0</v>
      </c>
      <c r="G126" s="119">
        <v>0</v>
      </c>
      <c r="H126" s="119"/>
      <c r="I126" s="119"/>
      <c r="J126" s="119"/>
      <c r="K126" s="119"/>
      <c r="L126" s="119"/>
      <c r="M126" s="119"/>
      <c r="N126" s="119"/>
      <c r="O126" s="119"/>
      <c r="P126" s="119"/>
      <c r="Q126" s="119">
        <f t="shared" si="2"/>
        <v>152</v>
      </c>
      <c r="R126" s="115"/>
      <c r="S126" s="116"/>
      <c r="T126" s="113"/>
      <c r="U126" s="119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152</v>
      </c>
      <c r="V126" s="115"/>
    </row>
    <row r="127" spans="2:22" x14ac:dyDescent="0.2">
      <c r="B127" s="113"/>
      <c r="C127" s="117" t="s">
        <v>153</v>
      </c>
      <c r="D127" s="118" t="s">
        <v>374</v>
      </c>
      <c r="E127" s="119">
        <v>32868.57</v>
      </c>
      <c r="F127" s="119">
        <v>43721.370000000017</v>
      </c>
      <c r="G127" s="119">
        <v>347672.44</v>
      </c>
      <c r="H127" s="119"/>
      <c r="I127" s="119"/>
      <c r="J127" s="119"/>
      <c r="K127" s="119"/>
      <c r="L127" s="119"/>
      <c r="M127" s="119"/>
      <c r="N127" s="119"/>
      <c r="O127" s="119"/>
      <c r="P127" s="119"/>
      <c r="Q127" s="119">
        <f t="shared" si="2"/>
        <v>424262.38</v>
      </c>
      <c r="R127" s="115"/>
      <c r="S127" s="116"/>
      <c r="T127" s="113"/>
      <c r="U127" s="119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424262.38</v>
      </c>
      <c r="V127" s="115"/>
    </row>
    <row r="128" spans="2:22" x14ac:dyDescent="0.2">
      <c r="B128" s="113"/>
      <c r="C128" s="117" t="s">
        <v>154</v>
      </c>
      <c r="D128" s="118" t="s">
        <v>375</v>
      </c>
      <c r="E128" s="119">
        <v>3805.2799999999997</v>
      </c>
      <c r="F128" s="119">
        <v>1118734.3600000001</v>
      </c>
      <c r="G128" s="119">
        <v>322773.01999999996</v>
      </c>
      <c r="H128" s="119"/>
      <c r="I128" s="119"/>
      <c r="J128" s="119"/>
      <c r="K128" s="119"/>
      <c r="L128" s="119"/>
      <c r="M128" s="119"/>
      <c r="N128" s="119"/>
      <c r="O128" s="119"/>
      <c r="P128" s="119"/>
      <c r="Q128" s="119">
        <f t="shared" si="2"/>
        <v>1445312.6600000001</v>
      </c>
      <c r="R128" s="115"/>
      <c r="S128" s="116"/>
      <c r="T128" s="113"/>
      <c r="U128" s="119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1445312.6600000001</v>
      </c>
      <c r="V128" s="115"/>
    </row>
    <row r="129" spans="2:22" x14ac:dyDescent="0.2">
      <c r="B129" s="113"/>
      <c r="C129" s="117" t="s">
        <v>155</v>
      </c>
      <c r="D129" s="118" t="s">
        <v>376</v>
      </c>
      <c r="E129" s="119">
        <v>82033.51999999999</v>
      </c>
      <c r="F129" s="119">
        <v>105736.74999999999</v>
      </c>
      <c r="G129" s="119">
        <v>264277.34000000003</v>
      </c>
      <c r="H129" s="119"/>
      <c r="I129" s="119"/>
      <c r="J129" s="119"/>
      <c r="K129" s="119"/>
      <c r="L129" s="119"/>
      <c r="M129" s="119"/>
      <c r="N129" s="119"/>
      <c r="O129" s="119"/>
      <c r="P129" s="119"/>
      <c r="Q129" s="119">
        <f t="shared" si="2"/>
        <v>452047.61</v>
      </c>
      <c r="R129" s="115"/>
      <c r="S129" s="116"/>
      <c r="T129" s="113"/>
      <c r="U129" s="119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452047.61</v>
      </c>
      <c r="V129" s="115"/>
    </row>
    <row r="130" spans="2:22" x14ac:dyDescent="0.2">
      <c r="B130" s="113"/>
      <c r="C130" s="117" t="s">
        <v>156</v>
      </c>
      <c r="D130" s="118" t="s">
        <v>377</v>
      </c>
      <c r="E130" s="119">
        <v>651862.92999999982</v>
      </c>
      <c r="F130" s="119">
        <v>3243414.8199999928</v>
      </c>
      <c r="G130" s="119">
        <v>5059191.6299999971</v>
      </c>
      <c r="H130" s="119"/>
      <c r="I130" s="119"/>
      <c r="J130" s="119"/>
      <c r="K130" s="119"/>
      <c r="L130" s="119"/>
      <c r="M130" s="119"/>
      <c r="N130" s="119"/>
      <c r="O130" s="119"/>
      <c r="P130" s="119"/>
      <c r="Q130" s="119">
        <f t="shared" si="2"/>
        <v>8954469.3799999896</v>
      </c>
      <c r="R130" s="115"/>
      <c r="S130" s="116"/>
      <c r="T130" s="113"/>
      <c r="U130" s="119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8954469.3799999896</v>
      </c>
      <c r="V130" s="115"/>
    </row>
    <row r="131" spans="2:22" x14ac:dyDescent="0.2">
      <c r="B131" s="113"/>
      <c r="C131" s="117" t="s">
        <v>157</v>
      </c>
      <c r="D131" s="118" t="s">
        <v>378</v>
      </c>
      <c r="E131" s="119">
        <v>75572.299999999988</v>
      </c>
      <c r="F131" s="119">
        <v>67588.889999999985</v>
      </c>
      <c r="G131" s="119">
        <v>63426.83</v>
      </c>
      <c r="H131" s="119"/>
      <c r="I131" s="119"/>
      <c r="J131" s="119"/>
      <c r="K131" s="119"/>
      <c r="L131" s="119"/>
      <c r="M131" s="119"/>
      <c r="N131" s="119"/>
      <c r="O131" s="119"/>
      <c r="P131" s="119"/>
      <c r="Q131" s="119">
        <f t="shared" si="2"/>
        <v>206588.01999999996</v>
      </c>
      <c r="R131" s="115"/>
      <c r="S131" s="116"/>
      <c r="T131" s="113"/>
      <c r="U131" s="119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206588.01999999996</v>
      </c>
      <c r="V131" s="115"/>
    </row>
    <row r="132" spans="2:22" x14ac:dyDescent="0.2">
      <c r="B132" s="113"/>
      <c r="C132" s="117" t="s">
        <v>158</v>
      </c>
      <c r="D132" s="118" t="s">
        <v>379</v>
      </c>
      <c r="E132" s="119">
        <v>344831.59</v>
      </c>
      <c r="F132" s="119">
        <v>388121.70999999996</v>
      </c>
      <c r="G132" s="119">
        <v>481499.01000000007</v>
      </c>
      <c r="H132" s="119"/>
      <c r="I132" s="119"/>
      <c r="J132" s="119"/>
      <c r="K132" s="119"/>
      <c r="L132" s="119"/>
      <c r="M132" s="119"/>
      <c r="N132" s="119"/>
      <c r="O132" s="119"/>
      <c r="P132" s="119"/>
      <c r="Q132" s="119">
        <f t="shared" si="2"/>
        <v>1214452.31</v>
      </c>
      <c r="R132" s="115"/>
      <c r="S132" s="116"/>
      <c r="T132" s="113"/>
      <c r="U132" s="119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1214452.31</v>
      </c>
      <c r="V132" s="115"/>
    </row>
    <row r="133" spans="2:22" x14ac:dyDescent="0.2">
      <c r="B133" s="113"/>
      <c r="C133" s="117" t="s">
        <v>159</v>
      </c>
      <c r="D133" s="118" t="s">
        <v>380</v>
      </c>
      <c r="E133" s="119">
        <v>37260</v>
      </c>
      <c r="F133" s="119">
        <v>30780</v>
      </c>
      <c r="G133" s="119">
        <v>91650.95</v>
      </c>
      <c r="H133" s="119"/>
      <c r="I133" s="119"/>
      <c r="J133" s="119"/>
      <c r="K133" s="119"/>
      <c r="L133" s="119"/>
      <c r="M133" s="119"/>
      <c r="N133" s="119"/>
      <c r="O133" s="119"/>
      <c r="P133" s="119"/>
      <c r="Q133" s="119">
        <f t="shared" si="2"/>
        <v>159690.95000000001</v>
      </c>
      <c r="R133" s="115"/>
      <c r="S133" s="116"/>
      <c r="T133" s="113"/>
      <c r="U133" s="119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159690.95000000001</v>
      </c>
      <c r="V133" s="115"/>
    </row>
    <row r="134" spans="2:22" x14ac:dyDescent="0.2">
      <c r="B134" s="113"/>
      <c r="C134" s="117" t="s">
        <v>160</v>
      </c>
      <c r="D134" s="118" t="s">
        <v>381</v>
      </c>
      <c r="E134" s="119">
        <v>10937.970000000001</v>
      </c>
      <c r="F134" s="119">
        <v>15887.49</v>
      </c>
      <c r="G134" s="119">
        <v>18333.650000000001</v>
      </c>
      <c r="H134" s="119"/>
      <c r="I134" s="119"/>
      <c r="J134" s="119"/>
      <c r="K134" s="119"/>
      <c r="L134" s="119"/>
      <c r="M134" s="119"/>
      <c r="N134" s="119"/>
      <c r="O134" s="119"/>
      <c r="P134" s="119"/>
      <c r="Q134" s="119">
        <f t="shared" si="2"/>
        <v>45159.11</v>
      </c>
      <c r="R134" s="115"/>
      <c r="S134" s="116"/>
      <c r="T134" s="113"/>
      <c r="U134" s="119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45159.11</v>
      </c>
      <c r="V134" s="115"/>
    </row>
    <row r="135" spans="2:22" x14ac:dyDescent="0.2">
      <c r="B135" s="113"/>
      <c r="C135" s="117" t="s">
        <v>161</v>
      </c>
      <c r="D135" s="118" t="s">
        <v>382</v>
      </c>
      <c r="E135" s="119">
        <v>20093.939999999999</v>
      </c>
      <c r="F135" s="119">
        <v>23879.02</v>
      </c>
      <c r="G135" s="119">
        <v>22904.53</v>
      </c>
      <c r="H135" s="119"/>
      <c r="I135" s="119"/>
      <c r="J135" s="119"/>
      <c r="K135" s="119"/>
      <c r="L135" s="119"/>
      <c r="M135" s="119"/>
      <c r="N135" s="119"/>
      <c r="O135" s="119"/>
      <c r="P135" s="119"/>
      <c r="Q135" s="119">
        <f t="shared" si="2"/>
        <v>66877.489999999991</v>
      </c>
      <c r="R135" s="115"/>
      <c r="S135" s="116"/>
      <c r="T135" s="113"/>
      <c r="U135" s="119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66877.489999999991</v>
      </c>
      <c r="V135" s="115"/>
    </row>
    <row r="136" spans="2:22" x14ac:dyDescent="0.2">
      <c r="B136" s="113"/>
      <c r="C136" s="117" t="s">
        <v>162</v>
      </c>
      <c r="D136" s="118" t="s">
        <v>383</v>
      </c>
      <c r="E136" s="119">
        <v>0</v>
      </c>
      <c r="F136" s="119">
        <v>2118375.9300000002</v>
      </c>
      <c r="G136" s="119">
        <v>2076236.51</v>
      </c>
      <c r="H136" s="119"/>
      <c r="I136" s="119"/>
      <c r="J136" s="119"/>
      <c r="K136" s="119"/>
      <c r="L136" s="119"/>
      <c r="M136" s="119"/>
      <c r="N136" s="119"/>
      <c r="O136" s="119"/>
      <c r="P136" s="119"/>
      <c r="Q136" s="119">
        <f t="shared" ref="Q136:Q199" si="3">SUM(E136:P136)</f>
        <v>4194612.4400000004</v>
      </c>
      <c r="R136" s="115"/>
      <c r="S136" s="116"/>
      <c r="T136" s="113"/>
      <c r="U136" s="119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4194612.4400000004</v>
      </c>
      <c r="V136" s="115"/>
    </row>
    <row r="137" spans="2:22" x14ac:dyDescent="0.2">
      <c r="B137" s="113"/>
      <c r="C137" s="117" t="s">
        <v>163</v>
      </c>
      <c r="D137" s="118" t="s">
        <v>384</v>
      </c>
      <c r="E137" s="119">
        <v>13923.58</v>
      </c>
      <c r="F137" s="119">
        <v>33573.760000000002</v>
      </c>
      <c r="G137" s="119">
        <v>40097.209999999992</v>
      </c>
      <c r="H137" s="119"/>
      <c r="I137" s="119"/>
      <c r="J137" s="119"/>
      <c r="K137" s="119"/>
      <c r="L137" s="119"/>
      <c r="M137" s="119"/>
      <c r="N137" s="119"/>
      <c r="O137" s="119"/>
      <c r="P137" s="119"/>
      <c r="Q137" s="119">
        <f t="shared" si="3"/>
        <v>87594.549999999988</v>
      </c>
      <c r="R137" s="115"/>
      <c r="S137" s="116"/>
      <c r="T137" s="113"/>
      <c r="U137" s="119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87594.549999999988</v>
      </c>
      <c r="V137" s="115"/>
    </row>
    <row r="138" spans="2:22" ht="25.5" x14ac:dyDescent="0.2">
      <c r="B138" s="113"/>
      <c r="C138" s="117" t="s">
        <v>164</v>
      </c>
      <c r="D138" s="118" t="s">
        <v>385</v>
      </c>
      <c r="E138" s="119">
        <v>0</v>
      </c>
      <c r="F138" s="119">
        <v>0</v>
      </c>
      <c r="G138" s="119">
        <v>215.79999999999998</v>
      </c>
      <c r="H138" s="119"/>
      <c r="I138" s="119"/>
      <c r="J138" s="119"/>
      <c r="K138" s="119"/>
      <c r="L138" s="119"/>
      <c r="M138" s="119"/>
      <c r="N138" s="119"/>
      <c r="O138" s="119"/>
      <c r="P138" s="119"/>
      <c r="Q138" s="119">
        <f t="shared" si="3"/>
        <v>215.79999999999998</v>
      </c>
      <c r="R138" s="115"/>
      <c r="S138" s="116"/>
      <c r="T138" s="113"/>
      <c r="U138" s="119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215.79999999999998</v>
      </c>
      <c r="V138" s="115"/>
    </row>
    <row r="139" spans="2:22" x14ac:dyDescent="0.2">
      <c r="B139" s="113"/>
      <c r="C139" s="117" t="s">
        <v>165</v>
      </c>
      <c r="D139" s="118" t="s">
        <v>386</v>
      </c>
      <c r="E139" s="119">
        <v>25444.860000000008</v>
      </c>
      <c r="F139" s="119">
        <v>34021.57</v>
      </c>
      <c r="G139" s="119">
        <v>53664.740000000005</v>
      </c>
      <c r="H139" s="119"/>
      <c r="I139" s="119"/>
      <c r="J139" s="119"/>
      <c r="K139" s="119"/>
      <c r="L139" s="119"/>
      <c r="M139" s="119"/>
      <c r="N139" s="119"/>
      <c r="O139" s="119"/>
      <c r="P139" s="119"/>
      <c r="Q139" s="119">
        <f t="shared" si="3"/>
        <v>113131.17000000001</v>
      </c>
      <c r="R139" s="115"/>
      <c r="S139" s="116"/>
      <c r="T139" s="113"/>
      <c r="U139" s="119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113131.17000000001</v>
      </c>
      <c r="V139" s="115"/>
    </row>
    <row r="140" spans="2:22" x14ac:dyDescent="0.2">
      <c r="B140" s="113"/>
      <c r="C140" s="117" t="s">
        <v>166</v>
      </c>
      <c r="D140" s="118" t="s">
        <v>387</v>
      </c>
      <c r="E140" s="119">
        <v>34623.94</v>
      </c>
      <c r="F140" s="119">
        <v>38424.12000000001</v>
      </c>
      <c r="G140" s="119">
        <v>55996.500000000007</v>
      </c>
      <c r="H140" s="119"/>
      <c r="I140" s="119"/>
      <c r="J140" s="119"/>
      <c r="K140" s="119"/>
      <c r="L140" s="119"/>
      <c r="M140" s="119"/>
      <c r="N140" s="119"/>
      <c r="O140" s="119"/>
      <c r="P140" s="119"/>
      <c r="Q140" s="119">
        <f t="shared" si="3"/>
        <v>129044.56000000003</v>
      </c>
      <c r="R140" s="115"/>
      <c r="S140" s="116"/>
      <c r="T140" s="113"/>
      <c r="U140" s="119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129044.56000000003</v>
      </c>
      <c r="V140" s="115"/>
    </row>
    <row r="141" spans="2:22" ht="25.5" x14ac:dyDescent="0.2">
      <c r="B141" s="113"/>
      <c r="C141" s="117" t="s">
        <v>167</v>
      </c>
      <c r="D141" s="118" t="s">
        <v>388</v>
      </c>
      <c r="E141" s="119">
        <v>13447.9</v>
      </c>
      <c r="F141" s="119">
        <v>18110.52</v>
      </c>
      <c r="G141" s="119">
        <v>15720.35</v>
      </c>
      <c r="H141" s="119"/>
      <c r="I141" s="119"/>
      <c r="J141" s="119"/>
      <c r="K141" s="119"/>
      <c r="L141" s="119"/>
      <c r="M141" s="119"/>
      <c r="N141" s="119"/>
      <c r="O141" s="119"/>
      <c r="P141" s="119"/>
      <c r="Q141" s="119">
        <f t="shared" si="3"/>
        <v>47278.77</v>
      </c>
      <c r="R141" s="115"/>
      <c r="S141" s="116"/>
      <c r="T141" s="113"/>
      <c r="U141" s="119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47278.77</v>
      </c>
      <c r="V141" s="115"/>
    </row>
    <row r="142" spans="2:22" x14ac:dyDescent="0.2">
      <c r="B142" s="113"/>
      <c r="C142" s="117" t="s">
        <v>168</v>
      </c>
      <c r="D142" s="118" t="s">
        <v>389</v>
      </c>
      <c r="E142" s="119">
        <v>39726.89</v>
      </c>
      <c r="F142" s="119">
        <v>399251.88</v>
      </c>
      <c r="G142" s="119">
        <v>2870479.6799999997</v>
      </c>
      <c r="H142" s="119"/>
      <c r="I142" s="119"/>
      <c r="J142" s="119"/>
      <c r="K142" s="119"/>
      <c r="L142" s="119"/>
      <c r="M142" s="119"/>
      <c r="N142" s="119"/>
      <c r="O142" s="119"/>
      <c r="P142" s="119"/>
      <c r="Q142" s="119">
        <f t="shared" si="3"/>
        <v>3309458.4499999997</v>
      </c>
      <c r="R142" s="115"/>
      <c r="S142" s="116"/>
      <c r="T142" s="113"/>
      <c r="U142" s="119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3309458.4499999997</v>
      </c>
      <c r="V142" s="115"/>
    </row>
    <row r="143" spans="2:22" x14ac:dyDescent="0.2">
      <c r="B143" s="113"/>
      <c r="C143" s="117" t="s">
        <v>169</v>
      </c>
      <c r="D143" s="118" t="s">
        <v>390</v>
      </c>
      <c r="E143" s="119">
        <v>56870.25</v>
      </c>
      <c r="F143" s="119">
        <v>85265.63</v>
      </c>
      <c r="G143" s="119">
        <v>71473.720000000016</v>
      </c>
      <c r="H143" s="119"/>
      <c r="I143" s="119"/>
      <c r="J143" s="119"/>
      <c r="K143" s="119"/>
      <c r="L143" s="119"/>
      <c r="M143" s="119"/>
      <c r="N143" s="119"/>
      <c r="O143" s="119"/>
      <c r="P143" s="119"/>
      <c r="Q143" s="119">
        <f t="shared" si="3"/>
        <v>213609.60000000003</v>
      </c>
      <c r="R143" s="115"/>
      <c r="S143" s="116"/>
      <c r="T143" s="113"/>
      <c r="U143" s="119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213609.60000000003</v>
      </c>
      <c r="V143" s="115"/>
    </row>
    <row r="144" spans="2:22" x14ac:dyDescent="0.2">
      <c r="B144" s="113"/>
      <c r="C144" s="117" t="s">
        <v>170</v>
      </c>
      <c r="D144" s="118" t="s">
        <v>391</v>
      </c>
      <c r="E144" s="119">
        <v>11332.51</v>
      </c>
      <c r="F144" s="119">
        <v>12280.949999999999</v>
      </c>
      <c r="G144" s="119">
        <v>112928.94</v>
      </c>
      <c r="H144" s="119"/>
      <c r="I144" s="119"/>
      <c r="J144" s="119"/>
      <c r="K144" s="119"/>
      <c r="L144" s="119"/>
      <c r="M144" s="119"/>
      <c r="N144" s="119"/>
      <c r="O144" s="119"/>
      <c r="P144" s="119"/>
      <c r="Q144" s="119">
        <f t="shared" si="3"/>
        <v>136542.39999999999</v>
      </c>
      <c r="R144" s="115"/>
      <c r="S144" s="116"/>
      <c r="T144" s="113"/>
      <c r="U144" s="119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136542.39999999999</v>
      </c>
      <c r="V144" s="115"/>
    </row>
    <row r="145" spans="2:22" x14ac:dyDescent="0.2">
      <c r="B145" s="113"/>
      <c r="C145" s="117" t="s">
        <v>171</v>
      </c>
      <c r="D145" s="118" t="s">
        <v>392</v>
      </c>
      <c r="E145" s="119">
        <v>10014.16</v>
      </c>
      <c r="F145" s="119">
        <v>15756.690000000002</v>
      </c>
      <c r="G145" s="119">
        <v>24563.950000000004</v>
      </c>
      <c r="H145" s="119"/>
      <c r="I145" s="119"/>
      <c r="J145" s="119"/>
      <c r="K145" s="119"/>
      <c r="L145" s="119"/>
      <c r="M145" s="119"/>
      <c r="N145" s="119"/>
      <c r="O145" s="119"/>
      <c r="P145" s="119"/>
      <c r="Q145" s="119">
        <f t="shared" si="3"/>
        <v>50334.8</v>
      </c>
      <c r="R145" s="115"/>
      <c r="S145" s="116"/>
      <c r="T145" s="113"/>
      <c r="U145" s="119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50334.8</v>
      </c>
      <c r="V145" s="115"/>
    </row>
    <row r="146" spans="2:22" x14ac:dyDescent="0.2">
      <c r="B146" s="113"/>
      <c r="C146" s="117" t="s">
        <v>520</v>
      </c>
      <c r="D146" s="118" t="s">
        <v>521</v>
      </c>
      <c r="E146" s="119">
        <v>0</v>
      </c>
      <c r="F146" s="119">
        <v>0</v>
      </c>
      <c r="G146" s="119">
        <v>0</v>
      </c>
      <c r="H146" s="119"/>
      <c r="I146" s="119"/>
      <c r="J146" s="119"/>
      <c r="K146" s="119"/>
      <c r="L146" s="119"/>
      <c r="M146" s="119"/>
      <c r="N146" s="119"/>
      <c r="O146" s="119"/>
      <c r="P146" s="119"/>
      <c r="Q146" s="119">
        <f t="shared" si="3"/>
        <v>0</v>
      </c>
      <c r="R146" s="115"/>
      <c r="S146" s="116"/>
      <c r="T146" s="113"/>
      <c r="U146" s="119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0</v>
      </c>
      <c r="V146" s="115"/>
    </row>
    <row r="147" spans="2:22" x14ac:dyDescent="0.2">
      <c r="B147" s="113"/>
      <c r="C147" s="117" t="s">
        <v>172</v>
      </c>
      <c r="D147" s="118" t="s">
        <v>393</v>
      </c>
      <c r="E147" s="119">
        <v>12087.4</v>
      </c>
      <c r="F147" s="119">
        <v>12270.320000000002</v>
      </c>
      <c r="G147" s="119">
        <v>12512.35</v>
      </c>
      <c r="H147" s="119"/>
      <c r="I147" s="119"/>
      <c r="J147" s="119"/>
      <c r="K147" s="119"/>
      <c r="L147" s="119"/>
      <c r="M147" s="119"/>
      <c r="N147" s="119"/>
      <c r="O147" s="119"/>
      <c r="P147" s="119"/>
      <c r="Q147" s="119">
        <f t="shared" si="3"/>
        <v>36870.07</v>
      </c>
      <c r="R147" s="115"/>
      <c r="S147" s="116"/>
      <c r="T147" s="113"/>
      <c r="U147" s="119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36870.07</v>
      </c>
      <c r="V147" s="115"/>
    </row>
    <row r="148" spans="2:22" x14ac:dyDescent="0.2">
      <c r="B148" s="113"/>
      <c r="C148" s="117" t="s">
        <v>173</v>
      </c>
      <c r="D148" s="118" t="s">
        <v>394</v>
      </c>
      <c r="E148" s="119">
        <v>0</v>
      </c>
      <c r="F148" s="119">
        <v>0</v>
      </c>
      <c r="G148" s="119">
        <v>0</v>
      </c>
      <c r="H148" s="119"/>
      <c r="I148" s="119"/>
      <c r="J148" s="119"/>
      <c r="K148" s="119"/>
      <c r="L148" s="119"/>
      <c r="M148" s="119"/>
      <c r="N148" s="119"/>
      <c r="O148" s="119"/>
      <c r="P148" s="119"/>
      <c r="Q148" s="119">
        <f t="shared" si="3"/>
        <v>0</v>
      </c>
      <c r="R148" s="115"/>
      <c r="S148" s="116"/>
      <c r="T148" s="113"/>
      <c r="U148" s="119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0</v>
      </c>
      <c r="V148" s="115"/>
    </row>
    <row r="149" spans="2:22" ht="25.5" x14ac:dyDescent="0.2">
      <c r="B149" s="113"/>
      <c r="C149" s="117" t="s">
        <v>174</v>
      </c>
      <c r="D149" s="118" t="s">
        <v>395</v>
      </c>
      <c r="E149" s="119">
        <v>0</v>
      </c>
      <c r="F149" s="119">
        <v>0</v>
      </c>
      <c r="G149" s="119">
        <v>0</v>
      </c>
      <c r="H149" s="119"/>
      <c r="I149" s="119"/>
      <c r="J149" s="119"/>
      <c r="K149" s="119"/>
      <c r="L149" s="119"/>
      <c r="M149" s="119"/>
      <c r="N149" s="119"/>
      <c r="O149" s="119"/>
      <c r="P149" s="119"/>
      <c r="Q149" s="119">
        <f t="shared" si="3"/>
        <v>0</v>
      </c>
      <c r="R149" s="115"/>
      <c r="S149" s="116"/>
      <c r="T149" s="113"/>
      <c r="U149" s="119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0</v>
      </c>
      <c r="V149" s="115"/>
    </row>
    <row r="150" spans="2:22" x14ac:dyDescent="0.2">
      <c r="B150" s="113"/>
      <c r="C150" s="117" t="s">
        <v>175</v>
      </c>
      <c r="D150" s="118" t="s">
        <v>396</v>
      </c>
      <c r="E150" s="119">
        <v>8136.7599999999993</v>
      </c>
      <c r="F150" s="119">
        <v>8148.5300000000007</v>
      </c>
      <c r="G150" s="119">
        <v>16700.439999999999</v>
      </c>
      <c r="H150" s="119"/>
      <c r="I150" s="119"/>
      <c r="J150" s="119"/>
      <c r="K150" s="119"/>
      <c r="L150" s="119"/>
      <c r="M150" s="119"/>
      <c r="N150" s="119"/>
      <c r="O150" s="119"/>
      <c r="P150" s="119"/>
      <c r="Q150" s="119">
        <f t="shared" si="3"/>
        <v>32985.729999999996</v>
      </c>
      <c r="R150" s="115"/>
      <c r="S150" s="116"/>
      <c r="T150" s="113"/>
      <c r="U150" s="119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32985.729999999996</v>
      </c>
      <c r="V150" s="115"/>
    </row>
    <row r="151" spans="2:22" ht="25.5" x14ac:dyDescent="0.2">
      <c r="B151" s="113"/>
      <c r="C151" s="117" t="s">
        <v>176</v>
      </c>
      <c r="D151" s="118" t="s">
        <v>397</v>
      </c>
      <c r="E151" s="119">
        <v>0</v>
      </c>
      <c r="F151" s="119">
        <v>0</v>
      </c>
      <c r="G151" s="119">
        <v>0</v>
      </c>
      <c r="H151" s="119"/>
      <c r="I151" s="119"/>
      <c r="J151" s="119"/>
      <c r="K151" s="119"/>
      <c r="L151" s="119"/>
      <c r="M151" s="119"/>
      <c r="N151" s="119"/>
      <c r="O151" s="119"/>
      <c r="P151" s="119"/>
      <c r="Q151" s="119">
        <f t="shared" si="3"/>
        <v>0</v>
      </c>
      <c r="R151" s="115"/>
      <c r="S151" s="116"/>
      <c r="T151" s="113"/>
      <c r="U151" s="119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0</v>
      </c>
      <c r="V151" s="115"/>
    </row>
    <row r="152" spans="2:22" x14ac:dyDescent="0.2">
      <c r="B152" s="113"/>
      <c r="C152" s="117" t="s">
        <v>177</v>
      </c>
      <c r="D152" s="118" t="s">
        <v>398</v>
      </c>
      <c r="E152" s="119">
        <v>11658.76</v>
      </c>
      <c r="F152" s="119">
        <v>11742.82</v>
      </c>
      <c r="G152" s="119">
        <v>13474.429999999998</v>
      </c>
      <c r="H152" s="119"/>
      <c r="I152" s="119"/>
      <c r="J152" s="119"/>
      <c r="K152" s="119"/>
      <c r="L152" s="119"/>
      <c r="M152" s="119"/>
      <c r="N152" s="119"/>
      <c r="O152" s="119"/>
      <c r="P152" s="119"/>
      <c r="Q152" s="119">
        <f t="shared" si="3"/>
        <v>36876.01</v>
      </c>
      <c r="R152" s="115"/>
      <c r="S152" s="116"/>
      <c r="T152" s="113"/>
      <c r="U152" s="119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36876.01</v>
      </c>
      <c r="V152" s="115"/>
    </row>
    <row r="153" spans="2:22" x14ac:dyDescent="0.2">
      <c r="B153" s="113"/>
      <c r="C153" s="117" t="s">
        <v>178</v>
      </c>
      <c r="D153" s="118" t="s">
        <v>399</v>
      </c>
      <c r="E153" s="119">
        <v>0</v>
      </c>
      <c r="F153" s="119">
        <v>738.72</v>
      </c>
      <c r="G153" s="119">
        <v>1131</v>
      </c>
      <c r="H153" s="119"/>
      <c r="I153" s="119"/>
      <c r="J153" s="119"/>
      <c r="K153" s="119"/>
      <c r="L153" s="119"/>
      <c r="M153" s="119"/>
      <c r="N153" s="119"/>
      <c r="O153" s="119"/>
      <c r="P153" s="119"/>
      <c r="Q153" s="119">
        <f t="shared" si="3"/>
        <v>1869.72</v>
      </c>
      <c r="R153" s="115"/>
      <c r="S153" s="116"/>
      <c r="T153" s="113"/>
      <c r="U153" s="119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1869.72</v>
      </c>
      <c r="V153" s="115"/>
    </row>
    <row r="154" spans="2:22" x14ac:dyDescent="0.2">
      <c r="B154" s="113"/>
      <c r="C154" s="117" t="s">
        <v>501</v>
      </c>
      <c r="D154" s="118" t="s">
        <v>502</v>
      </c>
      <c r="E154" s="119">
        <v>35001.050000000003</v>
      </c>
      <c r="F154" s="119">
        <v>59815.499999999985</v>
      </c>
      <c r="G154" s="119">
        <v>66491.05</v>
      </c>
      <c r="H154" s="119"/>
      <c r="I154" s="119"/>
      <c r="J154" s="119"/>
      <c r="K154" s="119"/>
      <c r="L154" s="119"/>
      <c r="M154" s="119"/>
      <c r="N154" s="119"/>
      <c r="O154" s="119"/>
      <c r="P154" s="119"/>
      <c r="Q154" s="119">
        <f t="shared" si="3"/>
        <v>161307.59999999998</v>
      </c>
      <c r="R154" s="115"/>
      <c r="S154" s="116"/>
      <c r="T154" s="113"/>
      <c r="U154" s="119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161307.59999999998</v>
      </c>
      <c r="V154" s="115"/>
    </row>
    <row r="155" spans="2:22" x14ac:dyDescent="0.2">
      <c r="B155" s="113"/>
      <c r="C155" s="117" t="s">
        <v>536</v>
      </c>
      <c r="D155" s="118" t="s">
        <v>537</v>
      </c>
      <c r="E155" s="119">
        <v>12112.109999999999</v>
      </c>
      <c r="F155" s="119">
        <v>12421.23</v>
      </c>
      <c r="G155" s="119">
        <v>29710.959999999999</v>
      </c>
      <c r="H155" s="119"/>
      <c r="I155" s="119"/>
      <c r="J155" s="119"/>
      <c r="K155" s="119"/>
      <c r="L155" s="119"/>
      <c r="M155" s="119"/>
      <c r="N155" s="119"/>
      <c r="O155" s="119"/>
      <c r="P155" s="119"/>
      <c r="Q155" s="119">
        <f t="shared" si="3"/>
        <v>54244.299999999996</v>
      </c>
      <c r="R155" s="115"/>
      <c r="S155" s="116"/>
      <c r="T155" s="113"/>
      <c r="U155" s="119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54244.299999999996</v>
      </c>
      <c r="V155" s="115"/>
    </row>
    <row r="156" spans="2:22" x14ac:dyDescent="0.2">
      <c r="B156" s="113"/>
      <c r="C156" s="117" t="s">
        <v>538</v>
      </c>
      <c r="D156" s="118" t="s">
        <v>539</v>
      </c>
      <c r="E156" s="119">
        <v>9615.9</v>
      </c>
      <c r="F156" s="119">
        <v>23851.46</v>
      </c>
      <c r="G156" s="119">
        <v>25013.25</v>
      </c>
      <c r="H156" s="119"/>
      <c r="I156" s="119"/>
      <c r="J156" s="119"/>
      <c r="K156" s="119"/>
      <c r="L156" s="119"/>
      <c r="M156" s="119"/>
      <c r="N156" s="119"/>
      <c r="O156" s="119"/>
      <c r="P156" s="119"/>
      <c r="Q156" s="119">
        <f t="shared" si="3"/>
        <v>58480.61</v>
      </c>
      <c r="R156" s="115"/>
      <c r="S156" s="116"/>
      <c r="T156" s="113"/>
      <c r="U156" s="119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58480.61</v>
      </c>
      <c r="V156" s="115"/>
    </row>
    <row r="157" spans="2:22" x14ac:dyDescent="0.2">
      <c r="B157" s="113"/>
      <c r="C157" s="117" t="s">
        <v>540</v>
      </c>
      <c r="D157" s="118" t="s">
        <v>541</v>
      </c>
      <c r="E157" s="119">
        <v>10015.67</v>
      </c>
      <c r="F157" s="119">
        <v>26553.530000000006</v>
      </c>
      <c r="G157" s="119">
        <v>20774.020000000004</v>
      </c>
      <c r="H157" s="119"/>
      <c r="I157" s="119"/>
      <c r="J157" s="119"/>
      <c r="K157" s="119"/>
      <c r="L157" s="119"/>
      <c r="M157" s="119"/>
      <c r="N157" s="119"/>
      <c r="O157" s="119"/>
      <c r="P157" s="119"/>
      <c r="Q157" s="119">
        <f t="shared" si="3"/>
        <v>57343.220000000008</v>
      </c>
      <c r="R157" s="115"/>
      <c r="S157" s="116"/>
      <c r="T157" s="113"/>
      <c r="U157" s="119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57343.220000000008</v>
      </c>
      <c r="V157" s="115"/>
    </row>
    <row r="158" spans="2:22" x14ac:dyDescent="0.2">
      <c r="B158" s="113"/>
      <c r="C158" s="117" t="s">
        <v>518</v>
      </c>
      <c r="D158" s="118" t="s">
        <v>519</v>
      </c>
      <c r="E158" s="119">
        <v>14123.16</v>
      </c>
      <c r="F158" s="119">
        <v>19630.580000000002</v>
      </c>
      <c r="G158" s="119">
        <v>20925.96</v>
      </c>
      <c r="H158" s="119"/>
      <c r="I158" s="119"/>
      <c r="J158" s="119"/>
      <c r="K158" s="119"/>
      <c r="L158" s="119"/>
      <c r="M158" s="119"/>
      <c r="N158" s="119"/>
      <c r="O158" s="119"/>
      <c r="P158" s="119"/>
      <c r="Q158" s="119">
        <f t="shared" si="3"/>
        <v>54679.700000000004</v>
      </c>
      <c r="R158" s="115"/>
      <c r="S158" s="116"/>
      <c r="T158" s="113"/>
      <c r="U158" s="119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54679.700000000004</v>
      </c>
      <c r="V158" s="115"/>
    </row>
    <row r="159" spans="2:22" ht="25.5" x14ac:dyDescent="0.2">
      <c r="B159" s="113"/>
      <c r="C159" s="117" t="s">
        <v>522</v>
      </c>
      <c r="D159" s="118" t="s">
        <v>523</v>
      </c>
      <c r="E159" s="119">
        <v>16505.740000000002</v>
      </c>
      <c r="F159" s="119">
        <v>25974.620000000003</v>
      </c>
      <c r="G159" s="119">
        <v>37795.799999999988</v>
      </c>
      <c r="H159" s="119"/>
      <c r="I159" s="119"/>
      <c r="J159" s="119"/>
      <c r="K159" s="119"/>
      <c r="L159" s="119"/>
      <c r="M159" s="119"/>
      <c r="N159" s="119"/>
      <c r="O159" s="119"/>
      <c r="P159" s="119"/>
      <c r="Q159" s="119">
        <f t="shared" si="3"/>
        <v>80276.159999999989</v>
      </c>
      <c r="R159" s="115"/>
      <c r="S159" s="116"/>
      <c r="T159" s="113"/>
      <c r="U159" s="119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80276.159999999989</v>
      </c>
      <c r="V159" s="115"/>
    </row>
    <row r="160" spans="2:22" x14ac:dyDescent="0.2">
      <c r="B160" s="113"/>
      <c r="C160" s="117" t="s">
        <v>542</v>
      </c>
      <c r="D160" s="118" t="s">
        <v>543</v>
      </c>
      <c r="E160" s="119">
        <v>47762.30000000001</v>
      </c>
      <c r="F160" s="119">
        <v>47567.829999999994</v>
      </c>
      <c r="G160" s="119">
        <v>50534.999999999993</v>
      </c>
      <c r="H160" s="119"/>
      <c r="I160" s="119"/>
      <c r="J160" s="119"/>
      <c r="K160" s="119"/>
      <c r="L160" s="119"/>
      <c r="M160" s="119"/>
      <c r="N160" s="119"/>
      <c r="O160" s="119"/>
      <c r="P160" s="119"/>
      <c r="Q160" s="119">
        <f t="shared" si="3"/>
        <v>145865.13</v>
      </c>
      <c r="R160" s="115"/>
      <c r="S160" s="116"/>
      <c r="T160" s="113"/>
      <c r="U160" s="119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145865.13</v>
      </c>
      <c r="V160" s="115"/>
    </row>
    <row r="161" spans="2:22" x14ac:dyDescent="0.2">
      <c r="B161" s="113"/>
      <c r="C161" s="117" t="s">
        <v>544</v>
      </c>
      <c r="D161" s="118" t="s">
        <v>545</v>
      </c>
      <c r="E161" s="119">
        <v>24115.310000000005</v>
      </c>
      <c r="F161" s="119">
        <v>59930.44</v>
      </c>
      <c r="G161" s="119">
        <v>655723.28</v>
      </c>
      <c r="H161" s="119"/>
      <c r="I161" s="119"/>
      <c r="J161" s="119"/>
      <c r="K161" s="119"/>
      <c r="L161" s="119"/>
      <c r="M161" s="119"/>
      <c r="N161" s="119"/>
      <c r="O161" s="119"/>
      <c r="P161" s="119"/>
      <c r="Q161" s="119">
        <f t="shared" si="3"/>
        <v>739769.03</v>
      </c>
      <c r="R161" s="115"/>
      <c r="S161" s="116"/>
      <c r="T161" s="113"/>
      <c r="U161" s="119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739769.03</v>
      </c>
      <c r="V161" s="115"/>
    </row>
    <row r="162" spans="2:22" x14ac:dyDescent="0.2">
      <c r="B162" s="113"/>
      <c r="C162" s="117" t="s">
        <v>179</v>
      </c>
      <c r="D162" s="118" t="s">
        <v>400</v>
      </c>
      <c r="E162" s="119">
        <v>69134.310000000012</v>
      </c>
      <c r="F162" s="119">
        <v>76996.12</v>
      </c>
      <c r="G162" s="119">
        <v>76888.03</v>
      </c>
      <c r="H162" s="119"/>
      <c r="I162" s="119"/>
      <c r="J162" s="119"/>
      <c r="K162" s="119"/>
      <c r="L162" s="119"/>
      <c r="M162" s="119"/>
      <c r="N162" s="119"/>
      <c r="O162" s="119"/>
      <c r="P162" s="119"/>
      <c r="Q162" s="119">
        <f t="shared" si="3"/>
        <v>223018.46</v>
      </c>
      <c r="R162" s="115"/>
      <c r="S162" s="116"/>
      <c r="T162" s="113"/>
      <c r="U162" s="119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223018.46</v>
      </c>
      <c r="V162" s="115"/>
    </row>
    <row r="163" spans="2:22" x14ac:dyDescent="0.2">
      <c r="B163" s="113"/>
      <c r="C163" s="117" t="s">
        <v>180</v>
      </c>
      <c r="D163" s="118" t="s">
        <v>401</v>
      </c>
      <c r="E163" s="119">
        <v>114683.79999999999</v>
      </c>
      <c r="F163" s="119">
        <v>532849.56000000006</v>
      </c>
      <c r="G163" s="119">
        <v>262569.62</v>
      </c>
      <c r="H163" s="119"/>
      <c r="I163" s="119"/>
      <c r="J163" s="119"/>
      <c r="K163" s="119"/>
      <c r="L163" s="119"/>
      <c r="M163" s="119"/>
      <c r="N163" s="119"/>
      <c r="O163" s="119"/>
      <c r="P163" s="119"/>
      <c r="Q163" s="119">
        <f t="shared" si="3"/>
        <v>910102.9800000001</v>
      </c>
      <c r="R163" s="115"/>
      <c r="S163" s="116"/>
      <c r="T163" s="113"/>
      <c r="U163" s="119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910102.9800000001</v>
      </c>
      <c r="V163" s="115"/>
    </row>
    <row r="164" spans="2:22" x14ac:dyDescent="0.2">
      <c r="B164" s="113"/>
      <c r="C164" s="117" t="s">
        <v>181</v>
      </c>
      <c r="D164" s="118" t="s">
        <v>402</v>
      </c>
      <c r="E164" s="119">
        <v>11366.580000000002</v>
      </c>
      <c r="F164" s="119">
        <v>13992.740000000002</v>
      </c>
      <c r="G164" s="119">
        <v>36509.919999999998</v>
      </c>
      <c r="H164" s="119"/>
      <c r="I164" s="119"/>
      <c r="J164" s="119"/>
      <c r="K164" s="119"/>
      <c r="L164" s="119"/>
      <c r="M164" s="119"/>
      <c r="N164" s="119"/>
      <c r="O164" s="119"/>
      <c r="P164" s="119"/>
      <c r="Q164" s="119">
        <f t="shared" si="3"/>
        <v>61869.240000000005</v>
      </c>
      <c r="R164" s="115"/>
      <c r="S164" s="116"/>
      <c r="T164" s="113"/>
      <c r="U164" s="119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61869.240000000005</v>
      </c>
      <c r="V164" s="115"/>
    </row>
    <row r="165" spans="2:22" x14ac:dyDescent="0.2">
      <c r="B165" s="113"/>
      <c r="C165" s="117" t="s">
        <v>182</v>
      </c>
      <c r="D165" s="118" t="s">
        <v>403</v>
      </c>
      <c r="E165" s="119">
        <v>87508.609999999986</v>
      </c>
      <c r="F165" s="119">
        <v>152437.29</v>
      </c>
      <c r="G165" s="119">
        <v>189203.56999999998</v>
      </c>
      <c r="H165" s="119"/>
      <c r="I165" s="119"/>
      <c r="J165" s="119"/>
      <c r="K165" s="119"/>
      <c r="L165" s="119"/>
      <c r="M165" s="119"/>
      <c r="N165" s="119"/>
      <c r="O165" s="119"/>
      <c r="P165" s="119"/>
      <c r="Q165" s="119">
        <f t="shared" si="3"/>
        <v>429149.47</v>
      </c>
      <c r="R165" s="115"/>
      <c r="S165" s="116"/>
      <c r="T165" s="113"/>
      <c r="U165" s="119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429149.47</v>
      </c>
      <c r="V165" s="115"/>
    </row>
    <row r="166" spans="2:22" ht="25.5" x14ac:dyDescent="0.2">
      <c r="B166" s="113"/>
      <c r="C166" s="117" t="s">
        <v>183</v>
      </c>
      <c r="D166" s="118" t="s">
        <v>405</v>
      </c>
      <c r="E166" s="119">
        <v>0</v>
      </c>
      <c r="F166" s="119">
        <v>0</v>
      </c>
      <c r="G166" s="119">
        <v>0</v>
      </c>
      <c r="H166" s="119"/>
      <c r="I166" s="119"/>
      <c r="J166" s="119"/>
      <c r="K166" s="119"/>
      <c r="L166" s="119"/>
      <c r="M166" s="119"/>
      <c r="N166" s="119"/>
      <c r="O166" s="119"/>
      <c r="P166" s="119"/>
      <c r="Q166" s="119">
        <f t="shared" si="3"/>
        <v>0</v>
      </c>
      <c r="R166" s="115"/>
      <c r="S166" s="116"/>
      <c r="T166" s="113"/>
      <c r="U166" s="119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0</v>
      </c>
      <c r="V166" s="115"/>
    </row>
    <row r="167" spans="2:22" x14ac:dyDescent="0.2">
      <c r="B167" s="113"/>
      <c r="C167" s="117" t="s">
        <v>184</v>
      </c>
      <c r="D167" s="118" t="s">
        <v>406</v>
      </c>
      <c r="E167" s="119">
        <v>13377.82</v>
      </c>
      <c r="F167" s="119">
        <v>13677.97</v>
      </c>
      <c r="G167" s="119">
        <v>15551.31</v>
      </c>
      <c r="H167" s="119"/>
      <c r="I167" s="119"/>
      <c r="J167" s="119"/>
      <c r="K167" s="119"/>
      <c r="L167" s="119"/>
      <c r="M167" s="119"/>
      <c r="N167" s="119"/>
      <c r="O167" s="119"/>
      <c r="P167" s="119"/>
      <c r="Q167" s="119">
        <f t="shared" si="3"/>
        <v>42607.1</v>
      </c>
      <c r="R167" s="115"/>
      <c r="S167" s="116"/>
      <c r="T167" s="113"/>
      <c r="U167" s="119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42607.1</v>
      </c>
      <c r="V167" s="115"/>
    </row>
    <row r="168" spans="2:22" x14ac:dyDescent="0.2">
      <c r="B168" s="113"/>
      <c r="C168" s="117" t="s">
        <v>185</v>
      </c>
      <c r="D168" s="118" t="s">
        <v>407</v>
      </c>
      <c r="E168" s="119">
        <v>9970.0800000000017</v>
      </c>
      <c r="F168" s="119">
        <v>9601.7900000000009</v>
      </c>
      <c r="G168" s="119">
        <v>9761.65</v>
      </c>
      <c r="H168" s="119"/>
      <c r="I168" s="119"/>
      <c r="J168" s="119"/>
      <c r="K168" s="119"/>
      <c r="L168" s="119"/>
      <c r="M168" s="119"/>
      <c r="N168" s="119"/>
      <c r="O168" s="119"/>
      <c r="P168" s="119"/>
      <c r="Q168" s="119">
        <f t="shared" si="3"/>
        <v>29333.520000000004</v>
      </c>
      <c r="R168" s="115"/>
      <c r="S168" s="116"/>
      <c r="T168" s="113"/>
      <c r="U168" s="119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29333.520000000004</v>
      </c>
      <c r="V168" s="115"/>
    </row>
    <row r="169" spans="2:22" x14ac:dyDescent="0.2">
      <c r="B169" s="113"/>
      <c r="C169" s="117" t="s">
        <v>186</v>
      </c>
      <c r="D169" s="118" t="s">
        <v>408</v>
      </c>
      <c r="E169" s="119">
        <v>382961.19</v>
      </c>
      <c r="F169" s="119">
        <v>464277.87</v>
      </c>
      <c r="G169" s="119">
        <v>517700.41</v>
      </c>
      <c r="H169" s="119"/>
      <c r="I169" s="119"/>
      <c r="J169" s="119"/>
      <c r="K169" s="119"/>
      <c r="L169" s="119"/>
      <c r="M169" s="119"/>
      <c r="N169" s="119"/>
      <c r="O169" s="119"/>
      <c r="P169" s="119"/>
      <c r="Q169" s="119">
        <f t="shared" si="3"/>
        <v>1364939.47</v>
      </c>
      <c r="R169" s="115"/>
      <c r="S169" s="116"/>
      <c r="T169" s="113"/>
      <c r="U169" s="119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1364939.47</v>
      </c>
      <c r="V169" s="115"/>
    </row>
    <row r="170" spans="2:22" x14ac:dyDescent="0.2">
      <c r="B170" s="113"/>
      <c r="C170" s="117" t="s">
        <v>187</v>
      </c>
      <c r="D170" s="118" t="s">
        <v>409</v>
      </c>
      <c r="E170" s="119">
        <v>665705.13</v>
      </c>
      <c r="F170" s="119">
        <v>466943.9</v>
      </c>
      <c r="G170" s="119">
        <v>16413.16</v>
      </c>
      <c r="H170" s="119"/>
      <c r="I170" s="119"/>
      <c r="J170" s="119"/>
      <c r="K170" s="119"/>
      <c r="L170" s="119"/>
      <c r="M170" s="119"/>
      <c r="N170" s="119"/>
      <c r="O170" s="119"/>
      <c r="P170" s="119"/>
      <c r="Q170" s="119">
        <f t="shared" si="3"/>
        <v>1149062.19</v>
      </c>
      <c r="R170" s="115"/>
      <c r="S170" s="116"/>
      <c r="T170" s="113"/>
      <c r="U170" s="119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1149062.19</v>
      </c>
      <c r="V170" s="115"/>
    </row>
    <row r="171" spans="2:22" x14ac:dyDescent="0.2">
      <c r="B171" s="113"/>
      <c r="C171" s="117" t="s">
        <v>188</v>
      </c>
      <c r="D171" s="118" t="s">
        <v>410</v>
      </c>
      <c r="E171" s="119">
        <v>22285.51</v>
      </c>
      <c r="F171" s="119">
        <v>29174.02</v>
      </c>
      <c r="G171" s="119">
        <v>37167.670000000006</v>
      </c>
      <c r="H171" s="119"/>
      <c r="I171" s="119"/>
      <c r="J171" s="119"/>
      <c r="K171" s="119"/>
      <c r="L171" s="119"/>
      <c r="M171" s="119"/>
      <c r="N171" s="119"/>
      <c r="O171" s="119"/>
      <c r="P171" s="119"/>
      <c r="Q171" s="119">
        <f t="shared" si="3"/>
        <v>88627.200000000012</v>
      </c>
      <c r="R171" s="115"/>
      <c r="S171" s="116"/>
      <c r="T171" s="113"/>
      <c r="U171" s="119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88627.200000000012</v>
      </c>
      <c r="V171" s="115"/>
    </row>
    <row r="172" spans="2:22" ht="25.5" x14ac:dyDescent="0.2">
      <c r="B172" s="113"/>
      <c r="C172" s="117" t="s">
        <v>189</v>
      </c>
      <c r="D172" s="118" t="s">
        <v>404</v>
      </c>
      <c r="E172" s="119">
        <v>44244.94</v>
      </c>
      <c r="F172" s="119">
        <v>88087.340000000026</v>
      </c>
      <c r="G172" s="119">
        <v>111434.70000000001</v>
      </c>
      <c r="H172" s="119"/>
      <c r="I172" s="119"/>
      <c r="J172" s="119"/>
      <c r="K172" s="119"/>
      <c r="L172" s="119"/>
      <c r="M172" s="119"/>
      <c r="N172" s="119"/>
      <c r="O172" s="119"/>
      <c r="P172" s="119"/>
      <c r="Q172" s="119">
        <f t="shared" si="3"/>
        <v>243766.98000000004</v>
      </c>
      <c r="R172" s="115"/>
      <c r="S172" s="116"/>
      <c r="T172" s="113"/>
      <c r="U172" s="119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243766.98000000004</v>
      </c>
      <c r="V172" s="115"/>
    </row>
    <row r="173" spans="2:22" x14ac:dyDescent="0.2">
      <c r="B173" s="113"/>
      <c r="C173" s="117" t="s">
        <v>190</v>
      </c>
      <c r="D173" s="118" t="s">
        <v>411</v>
      </c>
      <c r="E173" s="119">
        <v>52045.11</v>
      </c>
      <c r="F173" s="119">
        <v>53824.700000000004</v>
      </c>
      <c r="G173" s="119">
        <v>65272.630000000012</v>
      </c>
      <c r="H173" s="119"/>
      <c r="I173" s="119"/>
      <c r="J173" s="119"/>
      <c r="K173" s="119"/>
      <c r="L173" s="119"/>
      <c r="M173" s="119"/>
      <c r="N173" s="119"/>
      <c r="O173" s="119"/>
      <c r="P173" s="119"/>
      <c r="Q173" s="119">
        <f t="shared" si="3"/>
        <v>171142.44</v>
      </c>
      <c r="R173" s="115"/>
      <c r="S173" s="116"/>
      <c r="T173" s="113"/>
      <c r="U173" s="119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171142.44</v>
      </c>
      <c r="V173" s="115"/>
    </row>
    <row r="174" spans="2:22" x14ac:dyDescent="0.2">
      <c r="B174" s="113"/>
      <c r="C174" s="117" t="s">
        <v>191</v>
      </c>
      <c r="D174" s="118" t="s">
        <v>412</v>
      </c>
      <c r="E174" s="119">
        <v>61992.7</v>
      </c>
      <c r="F174" s="119">
        <v>93566.459999999977</v>
      </c>
      <c r="G174" s="119">
        <v>91493.83</v>
      </c>
      <c r="H174" s="119"/>
      <c r="I174" s="119"/>
      <c r="J174" s="119"/>
      <c r="K174" s="119"/>
      <c r="L174" s="119"/>
      <c r="M174" s="119"/>
      <c r="N174" s="119"/>
      <c r="O174" s="119"/>
      <c r="P174" s="119"/>
      <c r="Q174" s="119">
        <f t="shared" si="3"/>
        <v>247052.99</v>
      </c>
      <c r="R174" s="115"/>
      <c r="S174" s="116"/>
      <c r="T174" s="113"/>
      <c r="U174" s="119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247052.99</v>
      </c>
      <c r="V174" s="115"/>
    </row>
    <row r="175" spans="2:22" x14ac:dyDescent="0.2">
      <c r="B175" s="113"/>
      <c r="C175" s="117" t="s">
        <v>192</v>
      </c>
      <c r="D175" s="118" t="s">
        <v>413</v>
      </c>
      <c r="E175" s="119">
        <v>56023.970000000008</v>
      </c>
      <c r="F175" s="119">
        <v>1259589.01</v>
      </c>
      <c r="G175" s="119">
        <v>2359747.61</v>
      </c>
      <c r="H175" s="119"/>
      <c r="I175" s="119"/>
      <c r="J175" s="119"/>
      <c r="K175" s="119"/>
      <c r="L175" s="119"/>
      <c r="M175" s="119"/>
      <c r="N175" s="119"/>
      <c r="O175" s="119"/>
      <c r="P175" s="119"/>
      <c r="Q175" s="119">
        <f t="shared" si="3"/>
        <v>3675360.59</v>
      </c>
      <c r="R175" s="115"/>
      <c r="S175" s="116"/>
      <c r="T175" s="113"/>
      <c r="U175" s="119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3675360.59</v>
      </c>
      <c r="V175" s="115"/>
    </row>
    <row r="176" spans="2:22" x14ac:dyDescent="0.2">
      <c r="B176" s="113"/>
      <c r="C176" s="117" t="s">
        <v>193</v>
      </c>
      <c r="D176" s="118" t="s">
        <v>414</v>
      </c>
      <c r="E176" s="119">
        <v>14777.91</v>
      </c>
      <c r="F176" s="119">
        <v>1413466.6800000002</v>
      </c>
      <c r="G176" s="119">
        <v>2544183.3600000003</v>
      </c>
      <c r="H176" s="119"/>
      <c r="I176" s="119"/>
      <c r="J176" s="119"/>
      <c r="K176" s="119"/>
      <c r="L176" s="119"/>
      <c r="M176" s="119"/>
      <c r="N176" s="119"/>
      <c r="O176" s="119"/>
      <c r="P176" s="119"/>
      <c r="Q176" s="119">
        <f t="shared" si="3"/>
        <v>3972427.95</v>
      </c>
      <c r="R176" s="115"/>
      <c r="S176" s="116"/>
      <c r="T176" s="113"/>
      <c r="U176" s="119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3972427.95</v>
      </c>
      <c r="V176" s="115"/>
    </row>
    <row r="177" spans="2:22" x14ac:dyDescent="0.2">
      <c r="B177" s="113"/>
      <c r="C177" s="117" t="s">
        <v>194</v>
      </c>
      <c r="D177" s="118" t="s">
        <v>415</v>
      </c>
      <c r="E177" s="119">
        <v>0</v>
      </c>
      <c r="F177" s="119">
        <v>890.83</v>
      </c>
      <c r="G177" s="119">
        <v>1680.1300000000003</v>
      </c>
      <c r="H177" s="119"/>
      <c r="I177" s="119"/>
      <c r="J177" s="119"/>
      <c r="K177" s="119"/>
      <c r="L177" s="119"/>
      <c r="M177" s="119"/>
      <c r="N177" s="119"/>
      <c r="O177" s="119"/>
      <c r="P177" s="119"/>
      <c r="Q177" s="119">
        <f t="shared" si="3"/>
        <v>2570.9600000000005</v>
      </c>
      <c r="R177" s="115"/>
      <c r="S177" s="116"/>
      <c r="T177" s="113"/>
      <c r="U177" s="119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2570.9600000000005</v>
      </c>
      <c r="V177" s="115"/>
    </row>
    <row r="178" spans="2:22" x14ac:dyDescent="0.2">
      <c r="B178" s="113"/>
      <c r="C178" s="117" t="s">
        <v>195</v>
      </c>
      <c r="D178" s="118" t="s">
        <v>416</v>
      </c>
      <c r="E178" s="119">
        <v>0</v>
      </c>
      <c r="F178" s="119">
        <v>0</v>
      </c>
      <c r="G178" s="119">
        <v>228338.25</v>
      </c>
      <c r="H178" s="119"/>
      <c r="I178" s="119"/>
      <c r="J178" s="119"/>
      <c r="K178" s="119"/>
      <c r="L178" s="119"/>
      <c r="M178" s="119"/>
      <c r="N178" s="119"/>
      <c r="O178" s="119"/>
      <c r="P178" s="119"/>
      <c r="Q178" s="119">
        <f t="shared" si="3"/>
        <v>228338.25</v>
      </c>
      <c r="R178" s="115"/>
      <c r="S178" s="116"/>
      <c r="T178" s="113"/>
      <c r="U178" s="119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228338.25</v>
      </c>
      <c r="V178" s="115"/>
    </row>
    <row r="179" spans="2:22" x14ac:dyDescent="0.2">
      <c r="B179" s="113"/>
      <c r="C179" s="117" t="s">
        <v>196</v>
      </c>
      <c r="D179" s="118" t="s">
        <v>417</v>
      </c>
      <c r="E179" s="119">
        <v>0</v>
      </c>
      <c r="F179" s="119">
        <v>4573789.34</v>
      </c>
      <c r="G179" s="119">
        <v>2492335.4500000002</v>
      </c>
      <c r="H179" s="119"/>
      <c r="I179" s="119"/>
      <c r="J179" s="119"/>
      <c r="K179" s="119"/>
      <c r="L179" s="119"/>
      <c r="M179" s="119"/>
      <c r="N179" s="119"/>
      <c r="O179" s="119"/>
      <c r="P179" s="119"/>
      <c r="Q179" s="119">
        <f t="shared" si="3"/>
        <v>7066124.79</v>
      </c>
      <c r="R179" s="115"/>
      <c r="S179" s="116"/>
      <c r="T179" s="113"/>
      <c r="U179" s="119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7066124.79</v>
      </c>
      <c r="V179" s="115"/>
    </row>
    <row r="180" spans="2:22" x14ac:dyDescent="0.2">
      <c r="B180" s="113"/>
      <c r="C180" s="117" t="s">
        <v>197</v>
      </c>
      <c r="D180" s="118" t="s">
        <v>418</v>
      </c>
      <c r="E180" s="119">
        <v>0</v>
      </c>
      <c r="F180" s="119">
        <v>0</v>
      </c>
      <c r="G180" s="119">
        <v>11223.11</v>
      </c>
      <c r="H180" s="119"/>
      <c r="I180" s="119"/>
      <c r="J180" s="119"/>
      <c r="K180" s="119"/>
      <c r="L180" s="119"/>
      <c r="M180" s="119"/>
      <c r="N180" s="119"/>
      <c r="O180" s="119"/>
      <c r="P180" s="119"/>
      <c r="Q180" s="119">
        <f t="shared" si="3"/>
        <v>11223.11</v>
      </c>
      <c r="R180" s="115"/>
      <c r="S180" s="116"/>
      <c r="T180" s="113"/>
      <c r="U180" s="119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11223.11</v>
      </c>
      <c r="V180" s="115"/>
    </row>
    <row r="181" spans="2:22" x14ac:dyDescent="0.2">
      <c r="B181" s="113"/>
      <c r="C181" s="117" t="s">
        <v>198</v>
      </c>
      <c r="D181" s="118" t="s">
        <v>419</v>
      </c>
      <c r="E181" s="119">
        <v>0</v>
      </c>
      <c r="F181" s="119">
        <v>3177.76</v>
      </c>
      <c r="G181" s="119">
        <v>8702.6699999999983</v>
      </c>
      <c r="H181" s="119"/>
      <c r="I181" s="119"/>
      <c r="J181" s="119"/>
      <c r="K181" s="119"/>
      <c r="L181" s="119"/>
      <c r="M181" s="119"/>
      <c r="N181" s="119"/>
      <c r="O181" s="119"/>
      <c r="P181" s="119"/>
      <c r="Q181" s="119">
        <f t="shared" si="3"/>
        <v>11880.429999999998</v>
      </c>
      <c r="R181" s="115"/>
      <c r="S181" s="116"/>
      <c r="T181" s="113"/>
      <c r="U181" s="119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11880.429999999998</v>
      </c>
      <c r="V181" s="115"/>
    </row>
    <row r="182" spans="2:22" x14ac:dyDescent="0.2">
      <c r="B182" s="113"/>
      <c r="C182" s="117" t="s">
        <v>199</v>
      </c>
      <c r="D182" s="118" t="s">
        <v>420</v>
      </c>
      <c r="E182" s="119">
        <v>4862.6499999999996</v>
      </c>
      <c r="F182" s="119">
        <v>618937</v>
      </c>
      <c r="G182" s="119">
        <v>706254.3600000001</v>
      </c>
      <c r="H182" s="119"/>
      <c r="I182" s="119"/>
      <c r="J182" s="119"/>
      <c r="K182" s="119"/>
      <c r="L182" s="119"/>
      <c r="M182" s="119"/>
      <c r="N182" s="119"/>
      <c r="O182" s="119"/>
      <c r="P182" s="119"/>
      <c r="Q182" s="119">
        <f t="shared" si="3"/>
        <v>1330054.0100000002</v>
      </c>
      <c r="R182" s="115"/>
      <c r="S182" s="116"/>
      <c r="T182" s="113"/>
      <c r="U182" s="119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1330054.0100000002</v>
      </c>
      <c r="V182" s="115"/>
    </row>
    <row r="183" spans="2:22" ht="25.5" x14ac:dyDescent="0.2">
      <c r="B183" s="113"/>
      <c r="C183" s="117" t="s">
        <v>200</v>
      </c>
      <c r="D183" s="118" t="s">
        <v>421</v>
      </c>
      <c r="E183" s="119">
        <v>0</v>
      </c>
      <c r="F183" s="119">
        <v>300000</v>
      </c>
      <c r="G183" s="119">
        <v>580462.73</v>
      </c>
      <c r="H183" s="119"/>
      <c r="I183" s="119"/>
      <c r="J183" s="119"/>
      <c r="K183" s="119"/>
      <c r="L183" s="119"/>
      <c r="M183" s="119"/>
      <c r="N183" s="119"/>
      <c r="O183" s="119"/>
      <c r="P183" s="119"/>
      <c r="Q183" s="119">
        <f t="shared" si="3"/>
        <v>880462.73</v>
      </c>
      <c r="R183" s="115"/>
      <c r="S183" s="116"/>
      <c r="T183" s="113"/>
      <c r="U183" s="119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880462.73</v>
      </c>
      <c r="V183" s="115"/>
    </row>
    <row r="184" spans="2:22" x14ac:dyDescent="0.2">
      <c r="B184" s="113"/>
      <c r="C184" s="117" t="s">
        <v>512</v>
      </c>
      <c r="D184" s="118" t="s">
        <v>513</v>
      </c>
      <c r="E184" s="119">
        <v>9619.7800000000007</v>
      </c>
      <c r="F184" s="119">
        <v>24994.6</v>
      </c>
      <c r="G184" s="119">
        <v>1531216.45</v>
      </c>
      <c r="H184" s="119"/>
      <c r="I184" s="119"/>
      <c r="J184" s="119"/>
      <c r="K184" s="119"/>
      <c r="L184" s="119"/>
      <c r="M184" s="119"/>
      <c r="N184" s="119"/>
      <c r="O184" s="119"/>
      <c r="P184" s="119"/>
      <c r="Q184" s="119">
        <f t="shared" si="3"/>
        <v>1565830.8299999998</v>
      </c>
      <c r="R184" s="115"/>
      <c r="S184" s="116"/>
      <c r="T184" s="113"/>
      <c r="U184" s="119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1565830.8299999998</v>
      </c>
      <c r="V184" s="115"/>
    </row>
    <row r="185" spans="2:22" x14ac:dyDescent="0.2">
      <c r="B185" s="113"/>
      <c r="C185" s="117" t="s">
        <v>546</v>
      </c>
      <c r="D185" s="118" t="s">
        <v>547</v>
      </c>
      <c r="E185" s="119">
        <v>288774.56</v>
      </c>
      <c r="F185" s="119">
        <v>43912.960000000006</v>
      </c>
      <c r="G185" s="119">
        <v>163641.88</v>
      </c>
      <c r="H185" s="119"/>
      <c r="I185" s="119"/>
      <c r="J185" s="119"/>
      <c r="K185" s="119"/>
      <c r="L185" s="119"/>
      <c r="M185" s="119"/>
      <c r="N185" s="119"/>
      <c r="O185" s="119"/>
      <c r="P185" s="119"/>
      <c r="Q185" s="119">
        <f t="shared" si="3"/>
        <v>496329.4</v>
      </c>
      <c r="R185" s="115"/>
      <c r="S185" s="116"/>
      <c r="T185" s="113"/>
      <c r="U185" s="119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496329.4</v>
      </c>
      <c r="V185" s="115"/>
    </row>
    <row r="186" spans="2:22" x14ac:dyDescent="0.2">
      <c r="B186" s="113"/>
      <c r="C186" s="117" t="s">
        <v>548</v>
      </c>
      <c r="D186" s="118" t="s">
        <v>549</v>
      </c>
      <c r="E186" s="119">
        <v>42293.220000000008</v>
      </c>
      <c r="F186" s="119">
        <v>76277.74000000002</v>
      </c>
      <c r="G186" s="119">
        <v>170494.88</v>
      </c>
      <c r="H186" s="119"/>
      <c r="I186" s="119"/>
      <c r="J186" s="119"/>
      <c r="K186" s="119"/>
      <c r="L186" s="119"/>
      <c r="M186" s="119"/>
      <c r="N186" s="119"/>
      <c r="O186" s="119"/>
      <c r="P186" s="119"/>
      <c r="Q186" s="119">
        <f t="shared" si="3"/>
        <v>289065.84000000003</v>
      </c>
      <c r="R186" s="115"/>
      <c r="S186" s="116"/>
      <c r="T186" s="113"/>
      <c r="U186" s="119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289065.84000000003</v>
      </c>
      <c r="V186" s="115"/>
    </row>
    <row r="187" spans="2:22" x14ac:dyDescent="0.2">
      <c r="B187" s="113"/>
      <c r="C187" s="117" t="s">
        <v>201</v>
      </c>
      <c r="D187" s="118" t="s">
        <v>422</v>
      </c>
      <c r="E187" s="119">
        <v>23998.699999999997</v>
      </c>
      <c r="F187" s="119">
        <v>25176.560000000001</v>
      </c>
      <c r="G187" s="119">
        <v>40574.949999999997</v>
      </c>
      <c r="H187" s="119"/>
      <c r="I187" s="119"/>
      <c r="J187" s="119"/>
      <c r="K187" s="119"/>
      <c r="L187" s="119"/>
      <c r="M187" s="119"/>
      <c r="N187" s="119"/>
      <c r="O187" s="119"/>
      <c r="P187" s="119"/>
      <c r="Q187" s="119">
        <f t="shared" si="3"/>
        <v>89750.209999999992</v>
      </c>
      <c r="R187" s="115"/>
      <c r="S187" s="116"/>
      <c r="T187" s="113"/>
      <c r="U187" s="119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89750.209999999992</v>
      </c>
      <c r="V187" s="115"/>
    </row>
    <row r="188" spans="2:22" x14ac:dyDescent="0.2">
      <c r="B188" s="113"/>
      <c r="C188" s="117" t="s">
        <v>202</v>
      </c>
      <c r="D188" s="118" t="s">
        <v>423</v>
      </c>
      <c r="E188" s="119">
        <v>10220.049999999999</v>
      </c>
      <c r="F188" s="119">
        <v>111351.62</v>
      </c>
      <c r="G188" s="119">
        <v>791326.70000000007</v>
      </c>
      <c r="H188" s="119"/>
      <c r="I188" s="119"/>
      <c r="J188" s="119"/>
      <c r="K188" s="119"/>
      <c r="L188" s="119"/>
      <c r="M188" s="119"/>
      <c r="N188" s="119"/>
      <c r="O188" s="119"/>
      <c r="P188" s="119"/>
      <c r="Q188" s="119">
        <f t="shared" si="3"/>
        <v>912898.37000000011</v>
      </c>
      <c r="R188" s="115"/>
      <c r="S188" s="116"/>
      <c r="T188" s="113"/>
      <c r="U188" s="119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912898.37000000011</v>
      </c>
      <c r="V188" s="115"/>
    </row>
    <row r="189" spans="2:22" x14ac:dyDescent="0.2">
      <c r="B189" s="113"/>
      <c r="C189" s="117" t="s">
        <v>203</v>
      </c>
      <c r="D189" s="118" t="s">
        <v>424</v>
      </c>
      <c r="E189" s="119">
        <v>74416</v>
      </c>
      <c r="F189" s="119">
        <v>85841.309999999983</v>
      </c>
      <c r="G189" s="119">
        <v>146872.57</v>
      </c>
      <c r="H189" s="119"/>
      <c r="I189" s="119"/>
      <c r="J189" s="119"/>
      <c r="K189" s="119"/>
      <c r="L189" s="119"/>
      <c r="M189" s="119"/>
      <c r="N189" s="119"/>
      <c r="O189" s="119"/>
      <c r="P189" s="119"/>
      <c r="Q189" s="119">
        <f t="shared" si="3"/>
        <v>307129.88</v>
      </c>
      <c r="R189" s="115"/>
      <c r="S189" s="116"/>
      <c r="T189" s="113"/>
      <c r="U189" s="119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307129.88</v>
      </c>
      <c r="V189" s="115"/>
    </row>
    <row r="190" spans="2:22" x14ac:dyDescent="0.2">
      <c r="B190" s="113"/>
      <c r="C190" s="117" t="s">
        <v>204</v>
      </c>
      <c r="D190" s="118" t="s">
        <v>425</v>
      </c>
      <c r="E190" s="119">
        <v>0</v>
      </c>
      <c r="F190" s="119">
        <v>585993.26</v>
      </c>
      <c r="G190" s="119">
        <v>130361.86</v>
      </c>
      <c r="H190" s="119"/>
      <c r="I190" s="119"/>
      <c r="J190" s="119"/>
      <c r="K190" s="119"/>
      <c r="L190" s="119"/>
      <c r="M190" s="119"/>
      <c r="N190" s="119"/>
      <c r="O190" s="119"/>
      <c r="P190" s="119"/>
      <c r="Q190" s="119">
        <f t="shared" si="3"/>
        <v>716355.12</v>
      </c>
      <c r="R190" s="115"/>
      <c r="S190" s="116"/>
      <c r="T190" s="113"/>
      <c r="U190" s="119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716355.12</v>
      </c>
      <c r="V190" s="115"/>
    </row>
    <row r="191" spans="2:22" x14ac:dyDescent="0.2">
      <c r="B191" s="113"/>
      <c r="C191" s="117" t="s">
        <v>205</v>
      </c>
      <c r="D191" s="118" t="s">
        <v>426</v>
      </c>
      <c r="E191" s="119">
        <v>0</v>
      </c>
      <c r="F191" s="119">
        <v>0</v>
      </c>
      <c r="G191" s="119">
        <v>0</v>
      </c>
      <c r="H191" s="119"/>
      <c r="I191" s="119"/>
      <c r="J191" s="119"/>
      <c r="K191" s="119"/>
      <c r="L191" s="119"/>
      <c r="M191" s="119"/>
      <c r="N191" s="119"/>
      <c r="O191" s="119"/>
      <c r="P191" s="119"/>
      <c r="Q191" s="119">
        <f t="shared" si="3"/>
        <v>0</v>
      </c>
      <c r="R191" s="115"/>
      <c r="S191" s="116"/>
      <c r="T191" s="113"/>
      <c r="U191" s="119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0</v>
      </c>
      <c r="V191" s="115"/>
    </row>
    <row r="192" spans="2:22" x14ac:dyDescent="0.2">
      <c r="B192" s="113"/>
      <c r="C192" s="117" t="s">
        <v>206</v>
      </c>
      <c r="D192" s="118" t="s">
        <v>427</v>
      </c>
      <c r="E192" s="119">
        <v>124888.95000000001</v>
      </c>
      <c r="F192" s="119">
        <v>132234.41999999998</v>
      </c>
      <c r="G192" s="119">
        <v>179813.76999999996</v>
      </c>
      <c r="H192" s="119"/>
      <c r="I192" s="119"/>
      <c r="J192" s="119"/>
      <c r="K192" s="119"/>
      <c r="L192" s="119"/>
      <c r="M192" s="119"/>
      <c r="N192" s="119"/>
      <c r="O192" s="119"/>
      <c r="P192" s="119"/>
      <c r="Q192" s="119">
        <f t="shared" si="3"/>
        <v>436937.13999999996</v>
      </c>
      <c r="R192" s="115"/>
      <c r="S192" s="116"/>
      <c r="T192" s="113"/>
      <c r="U192" s="119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436937.13999999996</v>
      </c>
      <c r="V192" s="115"/>
    </row>
    <row r="193" spans="2:22" x14ac:dyDescent="0.2">
      <c r="B193" s="113"/>
      <c r="C193" s="117" t="s">
        <v>207</v>
      </c>
      <c r="D193" s="118" t="s">
        <v>428</v>
      </c>
      <c r="E193" s="119">
        <v>63221.540000000008</v>
      </c>
      <c r="F193" s="119">
        <v>62260.95</v>
      </c>
      <c r="G193" s="119">
        <v>92840.180000000008</v>
      </c>
      <c r="H193" s="119"/>
      <c r="I193" s="119"/>
      <c r="J193" s="119"/>
      <c r="K193" s="119"/>
      <c r="L193" s="119"/>
      <c r="M193" s="119"/>
      <c r="N193" s="119"/>
      <c r="O193" s="119"/>
      <c r="P193" s="119"/>
      <c r="Q193" s="119">
        <f t="shared" si="3"/>
        <v>218322.67</v>
      </c>
      <c r="R193" s="115"/>
      <c r="S193" s="116"/>
      <c r="T193" s="113"/>
      <c r="U193" s="119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218322.67</v>
      </c>
      <c r="V193" s="115"/>
    </row>
    <row r="194" spans="2:22" x14ac:dyDescent="0.2">
      <c r="B194" s="113"/>
      <c r="C194" s="117" t="s">
        <v>208</v>
      </c>
      <c r="D194" s="118" t="s">
        <v>429</v>
      </c>
      <c r="E194" s="119">
        <v>86358.50999999998</v>
      </c>
      <c r="F194" s="119">
        <v>263945.2</v>
      </c>
      <c r="G194" s="119">
        <v>117523.99999999996</v>
      </c>
      <c r="H194" s="119"/>
      <c r="I194" s="119"/>
      <c r="J194" s="119"/>
      <c r="K194" s="119"/>
      <c r="L194" s="119"/>
      <c r="M194" s="119"/>
      <c r="N194" s="119"/>
      <c r="O194" s="119"/>
      <c r="P194" s="119"/>
      <c r="Q194" s="119">
        <f t="shared" si="3"/>
        <v>467827.7099999999</v>
      </c>
      <c r="R194" s="115"/>
      <c r="S194" s="116"/>
      <c r="T194" s="113"/>
      <c r="U194" s="119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467827.7099999999</v>
      </c>
      <c r="V194" s="115"/>
    </row>
    <row r="195" spans="2:22" x14ac:dyDescent="0.2">
      <c r="B195" s="113"/>
      <c r="C195" s="117" t="s">
        <v>554</v>
      </c>
      <c r="D195" s="118" t="e">
        <v>#N/A</v>
      </c>
      <c r="E195" s="119">
        <v>0</v>
      </c>
      <c r="F195" s="119">
        <v>0</v>
      </c>
      <c r="G195" s="119">
        <v>0</v>
      </c>
      <c r="H195" s="119"/>
      <c r="I195" s="119"/>
      <c r="J195" s="119"/>
      <c r="K195" s="119"/>
      <c r="L195" s="119"/>
      <c r="M195" s="119"/>
      <c r="N195" s="119"/>
      <c r="O195" s="119"/>
      <c r="P195" s="119"/>
      <c r="Q195" s="119">
        <f t="shared" si="3"/>
        <v>0</v>
      </c>
      <c r="R195" s="115"/>
      <c r="S195" s="116"/>
      <c r="T195" s="113"/>
      <c r="U195" s="119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0</v>
      </c>
      <c r="V195" s="115"/>
    </row>
    <row r="196" spans="2:22" x14ac:dyDescent="0.2">
      <c r="B196" s="113"/>
      <c r="C196" s="117" t="s">
        <v>209</v>
      </c>
      <c r="D196" s="118" t="s">
        <v>430</v>
      </c>
      <c r="E196" s="119">
        <v>100198.88</v>
      </c>
      <c r="F196" s="119">
        <v>138108.68</v>
      </c>
      <c r="G196" s="119">
        <v>158442.37999999998</v>
      </c>
      <c r="H196" s="119"/>
      <c r="I196" s="119"/>
      <c r="J196" s="119"/>
      <c r="K196" s="119"/>
      <c r="L196" s="119"/>
      <c r="M196" s="119"/>
      <c r="N196" s="119"/>
      <c r="O196" s="119"/>
      <c r="P196" s="119"/>
      <c r="Q196" s="119">
        <f t="shared" si="3"/>
        <v>396749.93999999994</v>
      </c>
      <c r="R196" s="115"/>
      <c r="S196" s="116"/>
      <c r="T196" s="113"/>
      <c r="U196" s="119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396749.93999999994</v>
      </c>
      <c r="V196" s="115"/>
    </row>
    <row r="197" spans="2:22" x14ac:dyDescent="0.2">
      <c r="B197" s="113"/>
      <c r="C197" s="117" t="s">
        <v>210</v>
      </c>
      <c r="D197" s="118" t="s">
        <v>431</v>
      </c>
      <c r="E197" s="119">
        <v>6531.41</v>
      </c>
      <c r="F197" s="119">
        <v>6536.35</v>
      </c>
      <c r="G197" s="119">
        <v>10874.75</v>
      </c>
      <c r="H197" s="119"/>
      <c r="I197" s="119"/>
      <c r="J197" s="119"/>
      <c r="K197" s="119"/>
      <c r="L197" s="119"/>
      <c r="M197" s="119"/>
      <c r="N197" s="119"/>
      <c r="O197" s="119"/>
      <c r="P197" s="119"/>
      <c r="Q197" s="119">
        <f t="shared" si="3"/>
        <v>23942.510000000002</v>
      </c>
      <c r="R197" s="115"/>
      <c r="S197" s="116"/>
      <c r="T197" s="113"/>
      <c r="U197" s="119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23942.510000000002</v>
      </c>
      <c r="V197" s="115"/>
    </row>
    <row r="198" spans="2:22" ht="25.5" x14ac:dyDescent="0.2">
      <c r="B198" s="113"/>
      <c r="C198" s="117" t="s">
        <v>503</v>
      </c>
      <c r="D198" s="118" t="s">
        <v>504</v>
      </c>
      <c r="E198" s="119">
        <v>203199.95999999996</v>
      </c>
      <c r="F198" s="119">
        <v>430839.26</v>
      </c>
      <c r="G198" s="119">
        <v>1003003.6099999998</v>
      </c>
      <c r="H198" s="119"/>
      <c r="I198" s="119"/>
      <c r="J198" s="119"/>
      <c r="K198" s="119"/>
      <c r="L198" s="119"/>
      <c r="M198" s="119"/>
      <c r="N198" s="119"/>
      <c r="O198" s="119"/>
      <c r="P198" s="119"/>
      <c r="Q198" s="119">
        <f t="shared" si="3"/>
        <v>1637042.8299999996</v>
      </c>
      <c r="R198" s="115"/>
      <c r="S198" s="116"/>
      <c r="T198" s="113"/>
      <c r="U198" s="119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1637042.8299999996</v>
      </c>
      <c r="V198" s="115"/>
    </row>
    <row r="199" spans="2:22" x14ac:dyDescent="0.2">
      <c r="B199" s="113"/>
      <c r="C199" s="117" t="s">
        <v>505</v>
      </c>
      <c r="D199" s="118" t="s">
        <v>506</v>
      </c>
      <c r="E199" s="119">
        <v>40656.249999999993</v>
      </c>
      <c r="F199" s="119">
        <v>46758.139999999992</v>
      </c>
      <c r="G199" s="119">
        <v>349092.49000000005</v>
      </c>
      <c r="H199" s="119"/>
      <c r="I199" s="119"/>
      <c r="J199" s="119"/>
      <c r="K199" s="119"/>
      <c r="L199" s="119"/>
      <c r="M199" s="119"/>
      <c r="N199" s="119"/>
      <c r="O199" s="119"/>
      <c r="P199" s="119"/>
      <c r="Q199" s="119">
        <f t="shared" si="3"/>
        <v>436506.88</v>
      </c>
      <c r="R199" s="115"/>
      <c r="S199" s="116"/>
      <c r="T199" s="113"/>
      <c r="U199" s="119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436506.88</v>
      </c>
      <c r="V199" s="115"/>
    </row>
    <row r="200" spans="2:22" x14ac:dyDescent="0.2">
      <c r="B200" s="113"/>
      <c r="C200" s="117" t="s">
        <v>507</v>
      </c>
      <c r="D200" s="118" t="s">
        <v>362</v>
      </c>
      <c r="E200" s="119">
        <v>49190.239999999991</v>
      </c>
      <c r="F200" s="119">
        <v>77139.11</v>
      </c>
      <c r="G200" s="119">
        <v>83872.83</v>
      </c>
      <c r="H200" s="119"/>
      <c r="I200" s="119"/>
      <c r="J200" s="119"/>
      <c r="K200" s="119"/>
      <c r="L200" s="119"/>
      <c r="M200" s="119"/>
      <c r="N200" s="119"/>
      <c r="O200" s="119"/>
      <c r="P200" s="119"/>
      <c r="Q200" s="119">
        <f t="shared" ref="Q200:Q260" si="4">SUM(E200:P200)</f>
        <v>210202.18</v>
      </c>
      <c r="R200" s="115"/>
      <c r="S200" s="116"/>
      <c r="T200" s="113"/>
      <c r="U200" s="119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210202.18</v>
      </c>
      <c r="V200" s="115"/>
    </row>
    <row r="201" spans="2:22" x14ac:dyDescent="0.2">
      <c r="B201" s="113"/>
      <c r="C201" s="117" t="s">
        <v>508</v>
      </c>
      <c r="D201" s="118" t="s">
        <v>509</v>
      </c>
      <c r="E201" s="119">
        <v>176960.52000000002</v>
      </c>
      <c r="F201" s="119">
        <v>267085.38000000012</v>
      </c>
      <c r="G201" s="119">
        <v>289799.8</v>
      </c>
      <c r="H201" s="119"/>
      <c r="I201" s="119"/>
      <c r="J201" s="119"/>
      <c r="K201" s="119"/>
      <c r="L201" s="119"/>
      <c r="M201" s="119"/>
      <c r="N201" s="119"/>
      <c r="O201" s="119"/>
      <c r="P201" s="119"/>
      <c r="Q201" s="119">
        <f t="shared" si="4"/>
        <v>733845.70000000019</v>
      </c>
      <c r="R201" s="115"/>
      <c r="S201" s="116"/>
      <c r="T201" s="113"/>
      <c r="U201" s="119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733845.70000000019</v>
      </c>
      <c r="V201" s="115"/>
    </row>
    <row r="202" spans="2:22" ht="25.5" x14ac:dyDescent="0.2">
      <c r="B202" s="113"/>
      <c r="C202" s="117" t="s">
        <v>516</v>
      </c>
      <c r="D202" s="118" t="s">
        <v>517</v>
      </c>
      <c r="E202" s="119">
        <v>40615.969999999987</v>
      </c>
      <c r="F202" s="119">
        <v>75922.499999999985</v>
      </c>
      <c r="G202" s="119">
        <v>862786.67</v>
      </c>
      <c r="H202" s="119"/>
      <c r="I202" s="119"/>
      <c r="J202" s="119"/>
      <c r="K202" s="119"/>
      <c r="L202" s="119"/>
      <c r="M202" s="119"/>
      <c r="N202" s="119"/>
      <c r="O202" s="119"/>
      <c r="P202" s="119"/>
      <c r="Q202" s="119">
        <f t="shared" si="4"/>
        <v>979325.14</v>
      </c>
      <c r="R202" s="115"/>
      <c r="S202" s="116"/>
      <c r="T202" s="113"/>
      <c r="U202" s="119">
        <f>IF($E$5=Master!$D$4,E202,
IF($F$5=Master!$D$4,SUM(E202:F202),
IF($G$5=Master!$D$4,SUM(E202:G202),
IF($H$5=Master!$D$4,SUM(E202:H202),
IF($I$5=Master!$D$4,SUM(E202:I202),
IF($J$5=Master!$D$4,SUM(E202:J202),
IF($K$5=Master!$D$4,SUM(E202:K202),
IF($L$5=Master!$D$4,SUM(E202:L202),
IF($M$5=Master!$D$4,SUM(E202:M202),
IF($N$5=Master!$D$4,SUM(E202:N202),
IF($O$5=Master!$D$4,SUM(E202:O202),
IF($P$5=Master!$D$4,SUM(E202:P202),0))))))))))))</f>
        <v>979325.14</v>
      </c>
      <c r="V202" s="115"/>
    </row>
    <row r="203" spans="2:22" x14ac:dyDescent="0.2">
      <c r="B203" s="113"/>
      <c r="C203" s="117" t="s">
        <v>211</v>
      </c>
      <c r="D203" s="118" t="s">
        <v>432</v>
      </c>
      <c r="E203" s="119">
        <v>262820.45</v>
      </c>
      <c r="F203" s="119">
        <v>278973.22999999986</v>
      </c>
      <c r="G203" s="119">
        <v>493664.93</v>
      </c>
      <c r="H203" s="119"/>
      <c r="I203" s="119"/>
      <c r="J203" s="119"/>
      <c r="K203" s="119"/>
      <c r="L203" s="119"/>
      <c r="M203" s="119"/>
      <c r="N203" s="119"/>
      <c r="O203" s="119"/>
      <c r="P203" s="119"/>
      <c r="Q203" s="119">
        <f t="shared" si="4"/>
        <v>1035458.6099999999</v>
      </c>
      <c r="R203" s="115"/>
      <c r="S203" s="116"/>
      <c r="T203" s="113"/>
      <c r="U203" s="119">
        <f>IF($E$5=Master!$D$4,E203,
IF($F$5=Master!$D$4,SUM(E203:F203),
IF($G$5=Master!$D$4,SUM(E203:G203),
IF($H$5=Master!$D$4,SUM(E203:H203),
IF($I$5=Master!$D$4,SUM(E203:I203),
IF($J$5=Master!$D$4,SUM(E203:J203),
IF($K$5=Master!$D$4,SUM(E203:K203),
IF($L$5=Master!$D$4,SUM(E203:L203),
IF($M$5=Master!$D$4,SUM(E203:M203),
IF($N$5=Master!$D$4,SUM(E203:N203),
IF($O$5=Master!$D$4,SUM(E203:O203),
IF($P$5=Master!$D$4,SUM(E203:P203),0))))))))))))</f>
        <v>1035458.6099999999</v>
      </c>
      <c r="V203" s="115"/>
    </row>
    <row r="204" spans="2:22" x14ac:dyDescent="0.2">
      <c r="B204" s="113"/>
      <c r="C204" s="117" t="s">
        <v>212</v>
      </c>
      <c r="D204" s="118" t="s">
        <v>433</v>
      </c>
      <c r="E204" s="119">
        <v>67671.8</v>
      </c>
      <c r="F204" s="119">
        <v>71512.98</v>
      </c>
      <c r="G204" s="119">
        <v>227088.07999999996</v>
      </c>
      <c r="H204" s="119"/>
      <c r="I204" s="119"/>
      <c r="J204" s="119"/>
      <c r="K204" s="119"/>
      <c r="L204" s="119"/>
      <c r="M204" s="119"/>
      <c r="N204" s="119"/>
      <c r="O204" s="119"/>
      <c r="P204" s="119"/>
      <c r="Q204" s="119">
        <f t="shared" si="4"/>
        <v>366272.86</v>
      </c>
      <c r="R204" s="115"/>
      <c r="S204" s="116"/>
      <c r="T204" s="113"/>
      <c r="U204" s="119">
        <f>IF($E$5=Master!$D$4,E204,
IF($F$5=Master!$D$4,SUM(E204:F204),
IF($G$5=Master!$D$4,SUM(E204:G204),
IF($H$5=Master!$D$4,SUM(E204:H204),
IF($I$5=Master!$D$4,SUM(E204:I204),
IF($J$5=Master!$D$4,SUM(E204:J204),
IF($K$5=Master!$D$4,SUM(E204:K204),
IF($L$5=Master!$D$4,SUM(E204:L204),
IF($M$5=Master!$D$4,SUM(E204:M204),
IF($N$5=Master!$D$4,SUM(E204:N204),
IF($O$5=Master!$D$4,SUM(E204:O204),
IF($P$5=Master!$D$4,SUM(E204:P204),0))))))))))))</f>
        <v>366272.86</v>
      </c>
      <c r="V204" s="115"/>
    </row>
    <row r="205" spans="2:22" x14ac:dyDescent="0.2">
      <c r="B205" s="113"/>
      <c r="C205" s="117" t="s">
        <v>213</v>
      </c>
      <c r="D205" s="118" t="s">
        <v>434</v>
      </c>
      <c r="E205" s="119">
        <v>67379.639999999985</v>
      </c>
      <c r="F205" s="119">
        <v>73392.250000000015</v>
      </c>
      <c r="G205" s="119">
        <v>91696.170000000013</v>
      </c>
      <c r="H205" s="119"/>
      <c r="I205" s="119"/>
      <c r="J205" s="119"/>
      <c r="K205" s="119"/>
      <c r="L205" s="119"/>
      <c r="M205" s="119"/>
      <c r="N205" s="119"/>
      <c r="O205" s="119"/>
      <c r="P205" s="119"/>
      <c r="Q205" s="119">
        <f t="shared" si="4"/>
        <v>232468.06000000003</v>
      </c>
      <c r="R205" s="115"/>
      <c r="S205" s="116"/>
      <c r="T205" s="113"/>
      <c r="U205" s="119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232468.06000000003</v>
      </c>
      <c r="V205" s="115"/>
    </row>
    <row r="206" spans="2:22" x14ac:dyDescent="0.2">
      <c r="B206" s="113"/>
      <c r="C206" s="117" t="s">
        <v>214</v>
      </c>
      <c r="D206" s="118" t="s">
        <v>435</v>
      </c>
      <c r="E206" s="119">
        <v>45781.150000000016</v>
      </c>
      <c r="F206" s="119">
        <v>64278.53</v>
      </c>
      <c r="G206" s="119">
        <v>192285.37</v>
      </c>
      <c r="H206" s="119"/>
      <c r="I206" s="119"/>
      <c r="J206" s="119"/>
      <c r="K206" s="119"/>
      <c r="L206" s="119"/>
      <c r="M206" s="119"/>
      <c r="N206" s="119"/>
      <c r="O206" s="119"/>
      <c r="P206" s="119"/>
      <c r="Q206" s="119">
        <f t="shared" si="4"/>
        <v>302345.05000000005</v>
      </c>
      <c r="R206" s="115"/>
      <c r="S206" s="116"/>
      <c r="T206" s="113"/>
      <c r="U206" s="119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302345.05000000005</v>
      </c>
      <c r="V206" s="115"/>
    </row>
    <row r="207" spans="2:22" x14ac:dyDescent="0.2">
      <c r="B207" s="113"/>
      <c r="C207" s="117" t="s">
        <v>215</v>
      </c>
      <c r="D207" s="118" t="s">
        <v>436</v>
      </c>
      <c r="E207" s="119">
        <v>30707.709999999995</v>
      </c>
      <c r="F207" s="119">
        <v>59959.81</v>
      </c>
      <c r="G207" s="119">
        <v>47997.739999999983</v>
      </c>
      <c r="H207" s="119"/>
      <c r="I207" s="119"/>
      <c r="J207" s="119"/>
      <c r="K207" s="119"/>
      <c r="L207" s="119"/>
      <c r="M207" s="119"/>
      <c r="N207" s="119"/>
      <c r="O207" s="119"/>
      <c r="P207" s="119"/>
      <c r="Q207" s="119">
        <f t="shared" si="4"/>
        <v>138665.25999999998</v>
      </c>
      <c r="R207" s="115"/>
      <c r="S207" s="116"/>
      <c r="T207" s="113"/>
      <c r="U207" s="119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138665.25999999998</v>
      </c>
      <c r="V207" s="115"/>
    </row>
    <row r="208" spans="2:22" ht="25.5" x14ac:dyDescent="0.2">
      <c r="B208" s="113"/>
      <c r="C208" s="117" t="s">
        <v>216</v>
      </c>
      <c r="D208" s="118" t="s">
        <v>437</v>
      </c>
      <c r="E208" s="119">
        <v>16947.210000000003</v>
      </c>
      <c r="F208" s="119">
        <v>29141.26</v>
      </c>
      <c r="G208" s="119">
        <v>29124.26</v>
      </c>
      <c r="H208" s="119"/>
      <c r="I208" s="119"/>
      <c r="J208" s="119"/>
      <c r="K208" s="119"/>
      <c r="L208" s="119"/>
      <c r="M208" s="119"/>
      <c r="N208" s="119"/>
      <c r="O208" s="119"/>
      <c r="P208" s="119"/>
      <c r="Q208" s="119">
        <f t="shared" si="4"/>
        <v>75212.73</v>
      </c>
      <c r="R208" s="115"/>
      <c r="S208" s="116"/>
      <c r="T208" s="113"/>
      <c r="U208" s="119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75212.73</v>
      </c>
      <c r="V208" s="115"/>
    </row>
    <row r="209" spans="2:22" x14ac:dyDescent="0.2">
      <c r="B209" s="113"/>
      <c r="C209" s="117" t="s">
        <v>217</v>
      </c>
      <c r="D209" s="118" t="s">
        <v>439</v>
      </c>
      <c r="E209" s="119">
        <v>0</v>
      </c>
      <c r="F209" s="119">
        <v>0</v>
      </c>
      <c r="G209" s="119">
        <v>0</v>
      </c>
      <c r="H209" s="119"/>
      <c r="I209" s="119"/>
      <c r="J209" s="119"/>
      <c r="K209" s="119"/>
      <c r="L209" s="119"/>
      <c r="M209" s="119"/>
      <c r="N209" s="119"/>
      <c r="O209" s="119"/>
      <c r="P209" s="119"/>
      <c r="Q209" s="119">
        <f t="shared" si="4"/>
        <v>0</v>
      </c>
      <c r="R209" s="115"/>
      <c r="S209" s="116"/>
      <c r="T209" s="113"/>
      <c r="U209" s="119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0</v>
      </c>
      <c r="V209" s="115"/>
    </row>
    <row r="210" spans="2:22" x14ac:dyDescent="0.2">
      <c r="B210" s="113"/>
      <c r="C210" s="117" t="s">
        <v>218</v>
      </c>
      <c r="D210" s="118" t="s">
        <v>440</v>
      </c>
      <c r="E210" s="119">
        <v>32375.51</v>
      </c>
      <c r="F210" s="119">
        <v>2577886.94</v>
      </c>
      <c r="G210" s="119">
        <v>1060226.79</v>
      </c>
      <c r="H210" s="119"/>
      <c r="I210" s="119"/>
      <c r="J210" s="119"/>
      <c r="K210" s="119"/>
      <c r="L210" s="119"/>
      <c r="M210" s="119"/>
      <c r="N210" s="119"/>
      <c r="O210" s="119"/>
      <c r="P210" s="119"/>
      <c r="Q210" s="119">
        <f t="shared" si="4"/>
        <v>3670489.2399999998</v>
      </c>
      <c r="R210" s="115"/>
      <c r="S210" s="116"/>
      <c r="T210" s="113"/>
      <c r="U210" s="119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3670489.2399999998</v>
      </c>
      <c r="V210" s="115"/>
    </row>
    <row r="211" spans="2:22" x14ac:dyDescent="0.2">
      <c r="B211" s="113"/>
      <c r="C211" s="117" t="s">
        <v>219</v>
      </c>
      <c r="D211" s="118" t="s">
        <v>441</v>
      </c>
      <c r="E211" s="119">
        <v>3396445.6100000008</v>
      </c>
      <c r="F211" s="119">
        <v>3500409.66</v>
      </c>
      <c r="G211" s="119">
        <v>4156069.8400000003</v>
      </c>
      <c r="H211" s="119"/>
      <c r="I211" s="119"/>
      <c r="J211" s="119"/>
      <c r="K211" s="119"/>
      <c r="L211" s="119"/>
      <c r="M211" s="119"/>
      <c r="N211" s="119"/>
      <c r="O211" s="119"/>
      <c r="P211" s="119"/>
      <c r="Q211" s="119">
        <f t="shared" si="4"/>
        <v>11052925.110000001</v>
      </c>
      <c r="R211" s="115"/>
      <c r="S211" s="116"/>
      <c r="T211" s="113"/>
      <c r="U211" s="119">
        <f>IF($E$5=Master!$D$4,E211,
IF($F$5=Master!$D$4,SUM(E211:F211),
IF($G$5=Master!$D$4,SUM(E211:G211),
IF($H$5=Master!$D$4,SUM(E211:H211),
IF($I$5=Master!$D$4,SUM(E211:I211),
IF($J$5=Master!$D$4,SUM(E211:J211),
IF($K$5=Master!$D$4,SUM(E211:K211),
IF($L$5=Master!$D$4,SUM(E211:L211),
IF($M$5=Master!$D$4,SUM(E211:M211),
IF($N$5=Master!$D$4,SUM(E211:N211),
IF($O$5=Master!$D$4,SUM(E211:O211),
IF($P$5=Master!$D$4,SUM(E211:P211),0))))))))))))</f>
        <v>11052925.110000001</v>
      </c>
      <c r="V211" s="115"/>
    </row>
    <row r="212" spans="2:22" x14ac:dyDescent="0.2">
      <c r="B212" s="113"/>
      <c r="C212" s="117" t="s">
        <v>220</v>
      </c>
      <c r="D212" s="118" t="s">
        <v>442</v>
      </c>
      <c r="E212" s="119">
        <v>9722959.7100000009</v>
      </c>
      <c r="F212" s="119">
        <v>10469424.789999995</v>
      </c>
      <c r="G212" s="119">
        <v>11273721.1</v>
      </c>
      <c r="H212" s="119"/>
      <c r="I212" s="119"/>
      <c r="J212" s="119"/>
      <c r="K212" s="119"/>
      <c r="L212" s="119"/>
      <c r="M212" s="119"/>
      <c r="N212" s="119"/>
      <c r="O212" s="119"/>
      <c r="P212" s="119"/>
      <c r="Q212" s="119">
        <f t="shared" si="4"/>
        <v>31466105.599999994</v>
      </c>
      <c r="R212" s="115"/>
      <c r="S212" s="116"/>
      <c r="T212" s="113"/>
      <c r="U212" s="119">
        <f>IF($E$5=Master!$D$4,E212,
IF($F$5=Master!$D$4,SUM(E212:F212),
IF($G$5=Master!$D$4,SUM(E212:G212),
IF($H$5=Master!$D$4,SUM(E212:H212),
IF($I$5=Master!$D$4,SUM(E212:I212),
IF($J$5=Master!$D$4,SUM(E212:J212),
IF($K$5=Master!$D$4,SUM(E212:K212),
IF($L$5=Master!$D$4,SUM(E212:L212),
IF($M$5=Master!$D$4,SUM(E212:M212),
IF($N$5=Master!$D$4,SUM(E212:N212),
IF($O$5=Master!$D$4,SUM(E212:O212),
IF($P$5=Master!$D$4,SUM(E212:P212),0))))))))))))</f>
        <v>31466105.599999994</v>
      </c>
      <c r="V212" s="115"/>
    </row>
    <row r="213" spans="2:22" x14ac:dyDescent="0.2">
      <c r="B213" s="113"/>
      <c r="C213" s="117" t="s">
        <v>221</v>
      </c>
      <c r="D213" s="118" t="s">
        <v>443</v>
      </c>
      <c r="E213" s="119">
        <v>3788034.62</v>
      </c>
      <c r="F213" s="119">
        <v>4209271.42</v>
      </c>
      <c r="G213" s="119">
        <v>4341573.78</v>
      </c>
      <c r="H213" s="119"/>
      <c r="I213" s="119"/>
      <c r="J213" s="119"/>
      <c r="K213" s="119"/>
      <c r="L213" s="119"/>
      <c r="M213" s="119"/>
      <c r="N213" s="119"/>
      <c r="O213" s="119"/>
      <c r="P213" s="119"/>
      <c r="Q213" s="119">
        <f t="shared" si="4"/>
        <v>12338879.82</v>
      </c>
      <c r="R213" s="115"/>
      <c r="S213" s="116"/>
      <c r="T213" s="113"/>
      <c r="U213" s="119">
        <f>IF($E$5=Master!$D$4,E213,
IF($F$5=Master!$D$4,SUM(E213:F213),
IF($G$5=Master!$D$4,SUM(E213:G213),
IF($H$5=Master!$D$4,SUM(E213:H213),
IF($I$5=Master!$D$4,SUM(E213:I213),
IF($J$5=Master!$D$4,SUM(E213:J213),
IF($K$5=Master!$D$4,SUM(E213:K213),
IF($L$5=Master!$D$4,SUM(E213:L213),
IF($M$5=Master!$D$4,SUM(E213:M213),
IF($N$5=Master!$D$4,SUM(E213:N213),
IF($O$5=Master!$D$4,SUM(E213:O213),
IF($P$5=Master!$D$4,SUM(E213:P213),0))))))))))))</f>
        <v>12338879.82</v>
      </c>
      <c r="V213" s="115"/>
    </row>
    <row r="214" spans="2:22" x14ac:dyDescent="0.2">
      <c r="B214" s="113"/>
      <c r="C214" s="117" t="s">
        <v>222</v>
      </c>
      <c r="D214" s="118" t="s">
        <v>444</v>
      </c>
      <c r="E214" s="119">
        <v>0</v>
      </c>
      <c r="F214" s="119">
        <v>638570.47</v>
      </c>
      <c r="G214" s="119">
        <v>1389319.7599999998</v>
      </c>
      <c r="H214" s="119"/>
      <c r="I214" s="119"/>
      <c r="J214" s="119"/>
      <c r="K214" s="119"/>
      <c r="L214" s="119"/>
      <c r="M214" s="119"/>
      <c r="N214" s="119"/>
      <c r="O214" s="119"/>
      <c r="P214" s="119"/>
      <c r="Q214" s="119">
        <f t="shared" si="4"/>
        <v>2027890.2299999997</v>
      </c>
      <c r="R214" s="115"/>
      <c r="S214" s="116"/>
      <c r="T214" s="113"/>
      <c r="U214" s="119">
        <f>IF($E$5=Master!$D$4,E214,
IF($F$5=Master!$D$4,SUM(E214:F214),
IF($G$5=Master!$D$4,SUM(E214:G214),
IF($H$5=Master!$D$4,SUM(E214:H214),
IF($I$5=Master!$D$4,SUM(E214:I214),
IF($J$5=Master!$D$4,SUM(E214:J214),
IF($K$5=Master!$D$4,SUM(E214:K214),
IF($L$5=Master!$D$4,SUM(E214:L214),
IF($M$5=Master!$D$4,SUM(E214:M214),
IF($N$5=Master!$D$4,SUM(E214:N214),
IF($O$5=Master!$D$4,SUM(E214:O214),
IF($P$5=Master!$D$4,SUM(E214:P214),0))))))))))))</f>
        <v>2027890.2299999997</v>
      </c>
      <c r="V214" s="115"/>
    </row>
    <row r="215" spans="2:22" x14ac:dyDescent="0.2">
      <c r="B215" s="113"/>
      <c r="C215" s="117" t="s">
        <v>223</v>
      </c>
      <c r="D215" s="118" t="s">
        <v>445</v>
      </c>
      <c r="E215" s="119">
        <v>2944177.87</v>
      </c>
      <c r="F215" s="119">
        <v>3475360.45</v>
      </c>
      <c r="G215" s="119">
        <v>3498379.7800000003</v>
      </c>
      <c r="H215" s="119"/>
      <c r="I215" s="119"/>
      <c r="J215" s="119"/>
      <c r="K215" s="119"/>
      <c r="L215" s="119"/>
      <c r="M215" s="119"/>
      <c r="N215" s="119"/>
      <c r="O215" s="119"/>
      <c r="P215" s="119"/>
      <c r="Q215" s="119">
        <f t="shared" si="4"/>
        <v>9917918.1000000015</v>
      </c>
      <c r="R215" s="115"/>
      <c r="S215" s="116"/>
      <c r="T215" s="113"/>
      <c r="U215" s="119">
        <f>IF($E$5=Master!$D$4,E215,
IF($F$5=Master!$D$4,SUM(E215:F215),
IF($G$5=Master!$D$4,SUM(E215:G215),
IF($H$5=Master!$D$4,SUM(E215:H215),
IF($I$5=Master!$D$4,SUM(E215:I215),
IF($J$5=Master!$D$4,SUM(E215:J215),
IF($K$5=Master!$D$4,SUM(E215:K215),
IF($L$5=Master!$D$4,SUM(E215:L215),
IF($M$5=Master!$D$4,SUM(E215:M215),
IF($N$5=Master!$D$4,SUM(E215:N215),
IF($O$5=Master!$D$4,SUM(E215:O215),
IF($P$5=Master!$D$4,SUM(E215:P215),0))))))))))))</f>
        <v>9917918.1000000015</v>
      </c>
      <c r="V215" s="115"/>
    </row>
    <row r="216" spans="2:22" x14ac:dyDescent="0.2">
      <c r="B216" s="113"/>
      <c r="C216" s="117" t="s">
        <v>224</v>
      </c>
      <c r="D216" s="118" t="s">
        <v>446</v>
      </c>
      <c r="E216" s="119">
        <v>0</v>
      </c>
      <c r="F216" s="119">
        <v>643448.18000000005</v>
      </c>
      <c r="G216" s="119">
        <v>620404.58000000007</v>
      </c>
      <c r="H216" s="119"/>
      <c r="I216" s="119"/>
      <c r="J216" s="119"/>
      <c r="K216" s="119"/>
      <c r="L216" s="119"/>
      <c r="M216" s="119"/>
      <c r="N216" s="119"/>
      <c r="O216" s="119"/>
      <c r="P216" s="119"/>
      <c r="Q216" s="119">
        <f t="shared" si="4"/>
        <v>1263852.7600000002</v>
      </c>
      <c r="R216" s="115"/>
      <c r="S216" s="116"/>
      <c r="T216" s="113"/>
      <c r="U216" s="119">
        <f>IF($E$5=Master!$D$4,E216,
IF($F$5=Master!$D$4,SUM(E216:F216),
IF($G$5=Master!$D$4,SUM(E216:G216),
IF($H$5=Master!$D$4,SUM(E216:H216),
IF($I$5=Master!$D$4,SUM(E216:I216),
IF($J$5=Master!$D$4,SUM(E216:J216),
IF($K$5=Master!$D$4,SUM(E216:K216),
IF($L$5=Master!$D$4,SUM(E216:L216),
IF($M$5=Master!$D$4,SUM(E216:M216),
IF($N$5=Master!$D$4,SUM(E216:N216),
IF($O$5=Master!$D$4,SUM(E216:O216),
IF($P$5=Master!$D$4,SUM(E216:P216),0))))))))))))</f>
        <v>1263852.7600000002</v>
      </c>
      <c r="V216" s="115"/>
    </row>
    <row r="217" spans="2:22" x14ac:dyDescent="0.2">
      <c r="B217" s="113"/>
      <c r="C217" s="117" t="s">
        <v>225</v>
      </c>
      <c r="D217" s="118" t="s">
        <v>447</v>
      </c>
      <c r="E217" s="119">
        <v>257001.93999999997</v>
      </c>
      <c r="F217" s="119">
        <v>1714940.92</v>
      </c>
      <c r="G217" s="119">
        <v>1095610.04</v>
      </c>
      <c r="H217" s="119"/>
      <c r="I217" s="119"/>
      <c r="J217" s="119"/>
      <c r="K217" s="119"/>
      <c r="L217" s="119"/>
      <c r="M217" s="119"/>
      <c r="N217" s="119"/>
      <c r="O217" s="119"/>
      <c r="P217" s="119"/>
      <c r="Q217" s="119">
        <f t="shared" si="4"/>
        <v>3067552.9</v>
      </c>
      <c r="R217" s="115"/>
      <c r="S217" s="116"/>
      <c r="T217" s="113"/>
      <c r="U217" s="119">
        <f>IF($E$5=Master!$D$4,E217,
IF($F$5=Master!$D$4,SUM(E217:F217),
IF($G$5=Master!$D$4,SUM(E217:G217),
IF($H$5=Master!$D$4,SUM(E217:H217),
IF($I$5=Master!$D$4,SUM(E217:I217),
IF($J$5=Master!$D$4,SUM(E217:J217),
IF($K$5=Master!$D$4,SUM(E217:K217),
IF($L$5=Master!$D$4,SUM(E217:L217),
IF($M$5=Master!$D$4,SUM(E217:M217),
IF($N$5=Master!$D$4,SUM(E217:N217),
IF($O$5=Master!$D$4,SUM(E217:O217),
IF($P$5=Master!$D$4,SUM(E217:P217),0))))))))))))</f>
        <v>3067552.9</v>
      </c>
      <c r="V217" s="115"/>
    </row>
    <row r="218" spans="2:22" x14ac:dyDescent="0.2">
      <c r="B218" s="113"/>
      <c r="C218" s="117" t="s">
        <v>226</v>
      </c>
      <c r="D218" s="118" t="s">
        <v>448</v>
      </c>
      <c r="E218" s="119">
        <v>41500.71</v>
      </c>
      <c r="F218" s="119">
        <v>161172.34</v>
      </c>
      <c r="G218" s="119">
        <v>270552.44</v>
      </c>
      <c r="H218" s="119"/>
      <c r="I218" s="119"/>
      <c r="J218" s="119"/>
      <c r="K218" s="119"/>
      <c r="L218" s="119"/>
      <c r="M218" s="119"/>
      <c r="N218" s="119"/>
      <c r="O218" s="119"/>
      <c r="P218" s="119"/>
      <c r="Q218" s="119">
        <f t="shared" si="4"/>
        <v>473225.49</v>
      </c>
      <c r="R218" s="115"/>
      <c r="S218" s="116"/>
      <c r="T218" s="113"/>
      <c r="U218" s="119">
        <f>IF($E$5=Master!$D$4,E218,
IF($F$5=Master!$D$4,SUM(E218:F218),
IF($G$5=Master!$D$4,SUM(E218:G218),
IF($H$5=Master!$D$4,SUM(E218:H218),
IF($I$5=Master!$D$4,SUM(E218:I218),
IF($J$5=Master!$D$4,SUM(E218:J218),
IF($K$5=Master!$D$4,SUM(E218:K218),
IF($L$5=Master!$D$4,SUM(E218:L218),
IF($M$5=Master!$D$4,SUM(E218:M218),
IF($N$5=Master!$D$4,SUM(E218:N218),
IF($O$5=Master!$D$4,SUM(E218:O218),
IF($P$5=Master!$D$4,SUM(E218:P218),0))))))))))))</f>
        <v>473225.49</v>
      </c>
      <c r="V218" s="115"/>
    </row>
    <row r="219" spans="2:22" x14ac:dyDescent="0.2">
      <c r="B219" s="113"/>
      <c r="C219" s="117" t="s">
        <v>227</v>
      </c>
      <c r="D219" s="118" t="s">
        <v>449</v>
      </c>
      <c r="E219" s="119">
        <v>0</v>
      </c>
      <c r="F219" s="119">
        <v>0</v>
      </c>
      <c r="G219" s="119">
        <v>3658483.01</v>
      </c>
      <c r="H219" s="119"/>
      <c r="I219" s="119"/>
      <c r="J219" s="119"/>
      <c r="K219" s="119"/>
      <c r="L219" s="119"/>
      <c r="M219" s="119"/>
      <c r="N219" s="119"/>
      <c r="O219" s="119"/>
      <c r="P219" s="119"/>
      <c r="Q219" s="119">
        <f t="shared" si="4"/>
        <v>3658483.01</v>
      </c>
      <c r="R219" s="115"/>
      <c r="S219" s="116"/>
      <c r="T219" s="113"/>
      <c r="U219" s="119">
        <f>IF($E$5=Master!$D$4,E219,
IF($F$5=Master!$D$4,SUM(E219:F219),
IF($G$5=Master!$D$4,SUM(E219:G219),
IF($H$5=Master!$D$4,SUM(E219:H219),
IF($I$5=Master!$D$4,SUM(E219:I219),
IF($J$5=Master!$D$4,SUM(E219:J219),
IF($K$5=Master!$D$4,SUM(E219:K219),
IF($L$5=Master!$D$4,SUM(E219:L219),
IF($M$5=Master!$D$4,SUM(E219:M219),
IF($N$5=Master!$D$4,SUM(E219:N219),
IF($O$5=Master!$D$4,SUM(E219:O219),
IF($P$5=Master!$D$4,SUM(E219:P219),0))))))))))))</f>
        <v>3658483.01</v>
      </c>
      <c r="V219" s="115"/>
    </row>
    <row r="220" spans="2:22" x14ac:dyDescent="0.2">
      <c r="B220" s="113"/>
      <c r="C220" s="117" t="s">
        <v>228</v>
      </c>
      <c r="D220" s="118" t="s">
        <v>438</v>
      </c>
      <c r="E220" s="119">
        <v>0</v>
      </c>
      <c r="F220" s="119">
        <v>0</v>
      </c>
      <c r="G220" s="119">
        <v>104420.34</v>
      </c>
      <c r="H220" s="119"/>
      <c r="I220" s="119"/>
      <c r="J220" s="119"/>
      <c r="K220" s="119"/>
      <c r="L220" s="119"/>
      <c r="M220" s="119"/>
      <c r="N220" s="119"/>
      <c r="O220" s="119"/>
      <c r="P220" s="119"/>
      <c r="Q220" s="119">
        <f t="shared" si="4"/>
        <v>104420.34</v>
      </c>
      <c r="R220" s="115"/>
      <c r="S220" s="116"/>
      <c r="T220" s="113"/>
      <c r="U220" s="119">
        <f>IF($E$5=Master!$D$4,E220,
IF($F$5=Master!$D$4,SUM(E220:F220),
IF($G$5=Master!$D$4,SUM(E220:G220),
IF($H$5=Master!$D$4,SUM(E220:H220),
IF($I$5=Master!$D$4,SUM(E220:I220),
IF($J$5=Master!$D$4,SUM(E220:J220),
IF($K$5=Master!$D$4,SUM(E220:K220),
IF($L$5=Master!$D$4,SUM(E220:L220),
IF($M$5=Master!$D$4,SUM(E220:M220),
IF($N$5=Master!$D$4,SUM(E220:N220),
IF($O$5=Master!$D$4,SUM(E220:O220),
IF($P$5=Master!$D$4,SUM(E220:P220),0))))))))))))</f>
        <v>104420.34</v>
      </c>
      <c r="V220" s="115"/>
    </row>
    <row r="221" spans="2:22" x14ac:dyDescent="0.2">
      <c r="B221" s="113"/>
      <c r="C221" s="117" t="s">
        <v>229</v>
      </c>
      <c r="D221" s="118" t="s">
        <v>451</v>
      </c>
      <c r="E221" s="119">
        <v>0</v>
      </c>
      <c r="F221" s="119">
        <v>10535</v>
      </c>
      <c r="G221" s="119">
        <v>22591</v>
      </c>
      <c r="H221" s="119"/>
      <c r="I221" s="119"/>
      <c r="J221" s="119"/>
      <c r="K221" s="119"/>
      <c r="L221" s="119"/>
      <c r="M221" s="119"/>
      <c r="N221" s="119"/>
      <c r="O221" s="119"/>
      <c r="P221" s="119"/>
      <c r="Q221" s="119">
        <f t="shared" si="4"/>
        <v>33126</v>
      </c>
      <c r="R221" s="115"/>
      <c r="S221" s="116"/>
      <c r="T221" s="113"/>
      <c r="U221" s="119">
        <f>IF($E$5=Master!$D$4,E221,
IF($F$5=Master!$D$4,SUM(E221:F221),
IF($G$5=Master!$D$4,SUM(E221:G221),
IF($H$5=Master!$D$4,SUM(E221:H221),
IF($I$5=Master!$D$4,SUM(E221:I221),
IF($J$5=Master!$D$4,SUM(E221:J221),
IF($K$5=Master!$D$4,SUM(E221:K221),
IF($L$5=Master!$D$4,SUM(E221:L221),
IF($M$5=Master!$D$4,SUM(E221:M221),
IF($N$5=Master!$D$4,SUM(E221:N221),
IF($O$5=Master!$D$4,SUM(E221:O221),
IF($P$5=Master!$D$4,SUM(E221:P221),0))))))))))))</f>
        <v>33126</v>
      </c>
      <c r="V221" s="115"/>
    </row>
    <row r="222" spans="2:22" x14ac:dyDescent="0.2">
      <c r="B222" s="113"/>
      <c r="C222" s="117" t="s">
        <v>230</v>
      </c>
      <c r="D222" s="118" t="s">
        <v>452</v>
      </c>
      <c r="E222" s="119">
        <v>16560.650000000001</v>
      </c>
      <c r="F222" s="119">
        <v>36996</v>
      </c>
      <c r="G222" s="119">
        <v>78506.289999999994</v>
      </c>
      <c r="H222" s="119"/>
      <c r="I222" s="119"/>
      <c r="J222" s="119"/>
      <c r="K222" s="119"/>
      <c r="L222" s="119"/>
      <c r="M222" s="119"/>
      <c r="N222" s="119"/>
      <c r="O222" s="119"/>
      <c r="P222" s="119"/>
      <c r="Q222" s="119">
        <f t="shared" si="4"/>
        <v>132062.94</v>
      </c>
      <c r="R222" s="115"/>
      <c r="S222" s="116"/>
      <c r="T222" s="113"/>
      <c r="U222" s="119">
        <f>IF($E$5=Master!$D$4,E222,
IF($F$5=Master!$D$4,SUM(E222:F222),
IF($G$5=Master!$D$4,SUM(E222:G222),
IF($H$5=Master!$D$4,SUM(E222:H222),
IF($I$5=Master!$D$4,SUM(E222:I222),
IF($J$5=Master!$D$4,SUM(E222:J222),
IF($K$5=Master!$D$4,SUM(E222:K222),
IF($L$5=Master!$D$4,SUM(E222:L222),
IF($M$5=Master!$D$4,SUM(E222:M222),
IF($N$5=Master!$D$4,SUM(E222:N222),
IF($O$5=Master!$D$4,SUM(E222:O222),
IF($P$5=Master!$D$4,SUM(E222:P222),0))))))))))))</f>
        <v>132062.94</v>
      </c>
      <c r="V222" s="115"/>
    </row>
    <row r="223" spans="2:22" x14ac:dyDescent="0.2">
      <c r="B223" s="113"/>
      <c r="C223" s="117" t="s">
        <v>231</v>
      </c>
      <c r="D223" s="118" t="s">
        <v>453</v>
      </c>
      <c r="E223" s="119">
        <v>0</v>
      </c>
      <c r="F223" s="119">
        <v>642219.99</v>
      </c>
      <c r="G223" s="119">
        <v>0</v>
      </c>
      <c r="H223" s="119"/>
      <c r="I223" s="119"/>
      <c r="J223" s="119"/>
      <c r="K223" s="119"/>
      <c r="L223" s="119"/>
      <c r="M223" s="119"/>
      <c r="N223" s="119"/>
      <c r="O223" s="119"/>
      <c r="P223" s="119"/>
      <c r="Q223" s="119">
        <f t="shared" si="4"/>
        <v>642219.99</v>
      </c>
      <c r="R223" s="115"/>
      <c r="S223" s="116"/>
      <c r="T223" s="113"/>
      <c r="U223" s="119">
        <f>IF($E$5=Master!$D$4,E223,
IF($F$5=Master!$D$4,SUM(E223:F223),
IF($G$5=Master!$D$4,SUM(E223:G223),
IF($H$5=Master!$D$4,SUM(E223:H223),
IF($I$5=Master!$D$4,SUM(E223:I223),
IF($J$5=Master!$D$4,SUM(E223:J223),
IF($K$5=Master!$D$4,SUM(E223:K223),
IF($L$5=Master!$D$4,SUM(E223:L223),
IF($M$5=Master!$D$4,SUM(E223:M223),
IF($N$5=Master!$D$4,SUM(E223:N223),
IF($O$5=Master!$D$4,SUM(E223:O223),
IF($P$5=Master!$D$4,SUM(E223:P223),0))))))))))))</f>
        <v>642219.99</v>
      </c>
      <c r="V223" s="115"/>
    </row>
    <row r="224" spans="2:22" x14ac:dyDescent="0.2">
      <c r="B224" s="113"/>
      <c r="C224" s="117" t="s">
        <v>232</v>
      </c>
      <c r="D224" s="118" t="s">
        <v>450</v>
      </c>
      <c r="E224" s="119">
        <v>40815.56</v>
      </c>
      <c r="F224" s="119">
        <v>50145.830000000009</v>
      </c>
      <c r="G224" s="119">
        <v>62488.189999999995</v>
      </c>
      <c r="H224" s="119"/>
      <c r="I224" s="119"/>
      <c r="J224" s="119"/>
      <c r="K224" s="119"/>
      <c r="L224" s="119"/>
      <c r="M224" s="119"/>
      <c r="N224" s="119"/>
      <c r="O224" s="119"/>
      <c r="P224" s="119"/>
      <c r="Q224" s="119">
        <f t="shared" si="4"/>
        <v>153449.58000000002</v>
      </c>
      <c r="R224" s="115"/>
      <c r="S224" s="116"/>
      <c r="T224" s="113"/>
      <c r="U224" s="119">
        <f>IF($E$5=Master!$D$4,E224,
IF($F$5=Master!$D$4,SUM(E224:F224),
IF($G$5=Master!$D$4,SUM(E224:G224),
IF($H$5=Master!$D$4,SUM(E224:H224),
IF($I$5=Master!$D$4,SUM(E224:I224),
IF($J$5=Master!$D$4,SUM(E224:J224),
IF($K$5=Master!$D$4,SUM(E224:K224),
IF($L$5=Master!$D$4,SUM(E224:L224),
IF($M$5=Master!$D$4,SUM(E224:M224),
IF($N$5=Master!$D$4,SUM(E224:N224),
IF($O$5=Master!$D$4,SUM(E224:O224),
IF($P$5=Master!$D$4,SUM(E224:P224),0))))))))))))</f>
        <v>153449.58000000002</v>
      </c>
      <c r="V224" s="115"/>
    </row>
    <row r="225" spans="2:22" ht="25.5" x14ac:dyDescent="0.2">
      <c r="B225" s="113"/>
      <c r="C225" s="117" t="s">
        <v>510</v>
      </c>
      <c r="D225" s="118" t="s">
        <v>511</v>
      </c>
      <c r="E225" s="119">
        <v>174406.84000000003</v>
      </c>
      <c r="F225" s="119">
        <v>572275.75999999989</v>
      </c>
      <c r="G225" s="119">
        <v>1110563.67</v>
      </c>
      <c r="H225" s="119"/>
      <c r="I225" s="119"/>
      <c r="J225" s="119"/>
      <c r="K225" s="119"/>
      <c r="L225" s="119"/>
      <c r="M225" s="119"/>
      <c r="N225" s="119"/>
      <c r="O225" s="119"/>
      <c r="P225" s="119"/>
      <c r="Q225" s="119">
        <f t="shared" si="4"/>
        <v>1857246.2699999998</v>
      </c>
      <c r="R225" s="115"/>
      <c r="S225" s="116"/>
      <c r="T225" s="113"/>
      <c r="U225" s="119">
        <f>IF($E$5=Master!$D$4,E225,
IF($F$5=Master!$D$4,SUM(E225:F225),
IF($G$5=Master!$D$4,SUM(E225:G225),
IF($H$5=Master!$D$4,SUM(E225:H225),
IF($I$5=Master!$D$4,SUM(E225:I225),
IF($J$5=Master!$D$4,SUM(E225:J225),
IF($K$5=Master!$D$4,SUM(E225:K225),
IF($L$5=Master!$D$4,SUM(E225:L225),
IF($M$5=Master!$D$4,SUM(E225:M225),
IF($N$5=Master!$D$4,SUM(E225:N225),
IF($O$5=Master!$D$4,SUM(E225:O225),
IF($P$5=Master!$D$4,SUM(E225:P225),0))))))))))))</f>
        <v>1857246.2699999998</v>
      </c>
      <c r="V225" s="115"/>
    </row>
    <row r="226" spans="2:22" x14ac:dyDescent="0.2">
      <c r="B226" s="113"/>
      <c r="C226" s="117" t="s">
        <v>233</v>
      </c>
      <c r="D226" s="118" t="s">
        <v>454</v>
      </c>
      <c r="E226" s="119">
        <v>4540.17</v>
      </c>
      <c r="F226" s="119">
        <v>42396.46</v>
      </c>
      <c r="G226" s="119">
        <v>50863.16</v>
      </c>
      <c r="H226" s="119"/>
      <c r="I226" s="119"/>
      <c r="J226" s="119"/>
      <c r="K226" s="119"/>
      <c r="L226" s="119"/>
      <c r="M226" s="119"/>
      <c r="N226" s="119"/>
      <c r="O226" s="119"/>
      <c r="P226" s="119"/>
      <c r="Q226" s="119">
        <f t="shared" si="4"/>
        <v>97799.790000000008</v>
      </c>
      <c r="R226" s="115"/>
      <c r="S226" s="116"/>
      <c r="T226" s="113"/>
      <c r="U226" s="119">
        <f>IF($E$5=Master!$D$4,E226,
IF($F$5=Master!$D$4,SUM(E226:F226),
IF($G$5=Master!$D$4,SUM(E226:G226),
IF($H$5=Master!$D$4,SUM(E226:H226),
IF($I$5=Master!$D$4,SUM(E226:I226),
IF($J$5=Master!$D$4,SUM(E226:J226),
IF($K$5=Master!$D$4,SUM(E226:K226),
IF($L$5=Master!$D$4,SUM(E226:L226),
IF($M$5=Master!$D$4,SUM(E226:M226),
IF($N$5=Master!$D$4,SUM(E226:N226),
IF($O$5=Master!$D$4,SUM(E226:O226),
IF($P$5=Master!$D$4,SUM(E226:P226),0))))))))))))</f>
        <v>97799.790000000008</v>
      </c>
      <c r="V226" s="115"/>
    </row>
    <row r="227" spans="2:22" x14ac:dyDescent="0.2">
      <c r="B227" s="113"/>
      <c r="C227" s="117" t="s">
        <v>234</v>
      </c>
      <c r="D227" s="118" t="s">
        <v>455</v>
      </c>
      <c r="E227" s="119">
        <v>317742.67999999993</v>
      </c>
      <c r="F227" s="119">
        <v>483907.04000000015</v>
      </c>
      <c r="G227" s="119">
        <v>553587.05000000016</v>
      </c>
      <c r="H227" s="119"/>
      <c r="I227" s="119"/>
      <c r="J227" s="119"/>
      <c r="K227" s="119"/>
      <c r="L227" s="119"/>
      <c r="M227" s="119"/>
      <c r="N227" s="119"/>
      <c r="O227" s="119"/>
      <c r="P227" s="119"/>
      <c r="Q227" s="119">
        <f t="shared" si="4"/>
        <v>1355236.7700000003</v>
      </c>
      <c r="R227" s="115"/>
      <c r="S227" s="116"/>
      <c r="T227" s="113"/>
      <c r="U227" s="119">
        <f>IF($E$5=Master!$D$4,E227,
IF($F$5=Master!$D$4,SUM(E227:F227),
IF($G$5=Master!$D$4,SUM(E227:G227),
IF($H$5=Master!$D$4,SUM(E227:H227),
IF($I$5=Master!$D$4,SUM(E227:I227),
IF($J$5=Master!$D$4,SUM(E227:J227),
IF($K$5=Master!$D$4,SUM(E227:K227),
IF($L$5=Master!$D$4,SUM(E227:L227),
IF($M$5=Master!$D$4,SUM(E227:M227),
IF($N$5=Master!$D$4,SUM(E227:N227),
IF($O$5=Master!$D$4,SUM(E227:O227),
IF($P$5=Master!$D$4,SUM(E227:P227),0))))))))))))</f>
        <v>1355236.7700000003</v>
      </c>
      <c r="V227" s="115"/>
    </row>
    <row r="228" spans="2:22" x14ac:dyDescent="0.2">
      <c r="B228" s="113"/>
      <c r="C228" s="117" t="s">
        <v>235</v>
      </c>
      <c r="D228" s="118" t="s">
        <v>456</v>
      </c>
      <c r="E228" s="119">
        <v>984.97</v>
      </c>
      <c r="F228" s="119">
        <v>567.46</v>
      </c>
      <c r="G228" s="119">
        <v>1552.43</v>
      </c>
      <c r="H228" s="119"/>
      <c r="I228" s="119"/>
      <c r="J228" s="119"/>
      <c r="K228" s="119"/>
      <c r="L228" s="119"/>
      <c r="M228" s="119"/>
      <c r="N228" s="119"/>
      <c r="O228" s="119"/>
      <c r="P228" s="119"/>
      <c r="Q228" s="119">
        <f t="shared" si="4"/>
        <v>3104.86</v>
      </c>
      <c r="R228" s="115"/>
      <c r="S228" s="116"/>
      <c r="T228" s="113"/>
      <c r="U228" s="119">
        <f>IF($E$5=Master!$D$4,E228,
IF($F$5=Master!$D$4,SUM(E228:F228),
IF($G$5=Master!$D$4,SUM(E228:G228),
IF($H$5=Master!$D$4,SUM(E228:H228),
IF($I$5=Master!$D$4,SUM(E228:I228),
IF($J$5=Master!$D$4,SUM(E228:J228),
IF($K$5=Master!$D$4,SUM(E228:K228),
IF($L$5=Master!$D$4,SUM(E228:L228),
IF($M$5=Master!$D$4,SUM(E228:M228),
IF($N$5=Master!$D$4,SUM(E228:N228),
IF($O$5=Master!$D$4,SUM(E228:O228),
IF($P$5=Master!$D$4,SUM(E228:P228),0))))))))))))</f>
        <v>3104.86</v>
      </c>
      <c r="V228" s="115"/>
    </row>
    <row r="229" spans="2:22" x14ac:dyDescent="0.2">
      <c r="B229" s="113"/>
      <c r="C229" s="117" t="s">
        <v>236</v>
      </c>
      <c r="D229" s="118" t="s">
        <v>458</v>
      </c>
      <c r="E229" s="119">
        <v>2820.51</v>
      </c>
      <c r="F229" s="119">
        <v>2836.5299999999997</v>
      </c>
      <c r="G229" s="119">
        <v>44663.869999999995</v>
      </c>
      <c r="H229" s="119"/>
      <c r="I229" s="119"/>
      <c r="J229" s="119"/>
      <c r="K229" s="119"/>
      <c r="L229" s="119"/>
      <c r="M229" s="119"/>
      <c r="N229" s="119"/>
      <c r="O229" s="119"/>
      <c r="P229" s="119"/>
      <c r="Q229" s="119">
        <f t="shared" si="4"/>
        <v>50320.909999999996</v>
      </c>
      <c r="R229" s="115"/>
      <c r="S229" s="116"/>
      <c r="T229" s="113"/>
      <c r="U229" s="119">
        <f>IF($E$5=Master!$D$4,E229,
IF($F$5=Master!$D$4,SUM(E229:F229),
IF($G$5=Master!$D$4,SUM(E229:G229),
IF($H$5=Master!$D$4,SUM(E229:H229),
IF($I$5=Master!$D$4,SUM(E229:I229),
IF($J$5=Master!$D$4,SUM(E229:J229),
IF($K$5=Master!$D$4,SUM(E229:K229),
IF($L$5=Master!$D$4,SUM(E229:L229),
IF($M$5=Master!$D$4,SUM(E229:M229),
IF($N$5=Master!$D$4,SUM(E229:N229),
IF($O$5=Master!$D$4,SUM(E229:O229),
IF($P$5=Master!$D$4,SUM(E229:P229),0))))))))))))</f>
        <v>50320.909999999996</v>
      </c>
      <c r="V229" s="115"/>
    </row>
    <row r="230" spans="2:22" x14ac:dyDescent="0.2">
      <c r="B230" s="113"/>
      <c r="C230" s="117" t="s">
        <v>237</v>
      </c>
      <c r="D230" s="118" t="s">
        <v>459</v>
      </c>
      <c r="E230" s="119">
        <v>233000.74000000002</v>
      </c>
      <c r="F230" s="119">
        <v>277173.15999999992</v>
      </c>
      <c r="G230" s="119">
        <v>285976.36000000004</v>
      </c>
      <c r="H230" s="119"/>
      <c r="I230" s="119"/>
      <c r="J230" s="119"/>
      <c r="K230" s="119"/>
      <c r="L230" s="119"/>
      <c r="M230" s="119"/>
      <c r="N230" s="119"/>
      <c r="O230" s="119"/>
      <c r="P230" s="119"/>
      <c r="Q230" s="119">
        <f t="shared" si="4"/>
        <v>796150.26</v>
      </c>
      <c r="R230" s="115"/>
      <c r="S230" s="116"/>
      <c r="T230" s="113"/>
      <c r="U230" s="119">
        <f>IF($E$5=Master!$D$4,E230,
IF($F$5=Master!$D$4,SUM(E230:F230),
IF($G$5=Master!$D$4,SUM(E230:G230),
IF($H$5=Master!$D$4,SUM(E230:H230),
IF($I$5=Master!$D$4,SUM(E230:I230),
IF($J$5=Master!$D$4,SUM(E230:J230),
IF($K$5=Master!$D$4,SUM(E230:K230),
IF($L$5=Master!$D$4,SUM(E230:L230),
IF($M$5=Master!$D$4,SUM(E230:M230),
IF($N$5=Master!$D$4,SUM(E230:N230),
IF($O$5=Master!$D$4,SUM(E230:O230),
IF($P$5=Master!$D$4,SUM(E230:P230),0))))))))))))</f>
        <v>796150.26</v>
      </c>
      <c r="V230" s="115"/>
    </row>
    <row r="231" spans="2:22" x14ac:dyDescent="0.2">
      <c r="B231" s="113"/>
      <c r="C231" s="117" t="s">
        <v>238</v>
      </c>
      <c r="D231" s="118" t="s">
        <v>460</v>
      </c>
      <c r="E231" s="119">
        <v>102788.00000000001</v>
      </c>
      <c r="F231" s="119">
        <v>113286.20000000001</v>
      </c>
      <c r="G231" s="119">
        <v>143542.31</v>
      </c>
      <c r="H231" s="119"/>
      <c r="I231" s="119"/>
      <c r="J231" s="119"/>
      <c r="K231" s="119"/>
      <c r="L231" s="119"/>
      <c r="M231" s="119"/>
      <c r="N231" s="119"/>
      <c r="O231" s="119"/>
      <c r="P231" s="119"/>
      <c r="Q231" s="119">
        <f t="shared" si="4"/>
        <v>359616.51</v>
      </c>
      <c r="R231" s="115"/>
      <c r="S231" s="116"/>
      <c r="T231" s="113"/>
      <c r="U231" s="119">
        <f>IF($E$5=Master!$D$4,E231,
IF($F$5=Master!$D$4,SUM(E231:F231),
IF($G$5=Master!$D$4,SUM(E231:G231),
IF($H$5=Master!$D$4,SUM(E231:H231),
IF($I$5=Master!$D$4,SUM(E231:I231),
IF($J$5=Master!$D$4,SUM(E231:J231),
IF($K$5=Master!$D$4,SUM(E231:K231),
IF($L$5=Master!$D$4,SUM(E231:L231),
IF($M$5=Master!$D$4,SUM(E231:M231),
IF($N$5=Master!$D$4,SUM(E231:N231),
IF($O$5=Master!$D$4,SUM(E231:O231),
IF($P$5=Master!$D$4,SUM(E231:P231),0))))))))))))</f>
        <v>359616.51</v>
      </c>
      <c r="V231" s="115"/>
    </row>
    <row r="232" spans="2:22" x14ac:dyDescent="0.2">
      <c r="B232" s="113"/>
      <c r="C232" s="117" t="s">
        <v>239</v>
      </c>
      <c r="D232" s="118" t="s">
        <v>461</v>
      </c>
      <c r="E232" s="119">
        <v>66754.610000000015</v>
      </c>
      <c r="F232" s="119">
        <v>76078.909999999989</v>
      </c>
      <c r="G232" s="119">
        <v>76873.789999999994</v>
      </c>
      <c r="H232" s="119"/>
      <c r="I232" s="119"/>
      <c r="J232" s="119"/>
      <c r="K232" s="119"/>
      <c r="L232" s="119"/>
      <c r="M232" s="119"/>
      <c r="N232" s="119"/>
      <c r="O232" s="119"/>
      <c r="P232" s="119"/>
      <c r="Q232" s="119">
        <f t="shared" si="4"/>
        <v>219707.31</v>
      </c>
      <c r="R232" s="115"/>
      <c r="S232" s="116"/>
      <c r="T232" s="113"/>
      <c r="U232" s="119">
        <f>IF($E$5=Master!$D$4,E232,
IF($F$5=Master!$D$4,SUM(E232:F232),
IF($G$5=Master!$D$4,SUM(E232:G232),
IF($H$5=Master!$D$4,SUM(E232:H232),
IF($I$5=Master!$D$4,SUM(E232:I232),
IF($J$5=Master!$D$4,SUM(E232:J232),
IF($K$5=Master!$D$4,SUM(E232:K232),
IF($L$5=Master!$D$4,SUM(E232:L232),
IF($M$5=Master!$D$4,SUM(E232:M232),
IF($N$5=Master!$D$4,SUM(E232:N232),
IF($O$5=Master!$D$4,SUM(E232:O232),
IF($P$5=Master!$D$4,SUM(E232:P232),0))))))))))))</f>
        <v>219707.31</v>
      </c>
      <c r="V232" s="115"/>
    </row>
    <row r="233" spans="2:22" x14ac:dyDescent="0.2">
      <c r="B233" s="113"/>
      <c r="C233" s="117" t="s">
        <v>240</v>
      </c>
      <c r="D233" s="118" t="s">
        <v>462</v>
      </c>
      <c r="E233" s="119">
        <v>150913.10000000003</v>
      </c>
      <c r="F233" s="119">
        <v>170914.41999999995</v>
      </c>
      <c r="G233" s="119">
        <v>199384.49999999994</v>
      </c>
      <c r="H233" s="119"/>
      <c r="I233" s="119"/>
      <c r="J233" s="119"/>
      <c r="K233" s="119"/>
      <c r="L233" s="119"/>
      <c r="M233" s="119"/>
      <c r="N233" s="119"/>
      <c r="O233" s="119"/>
      <c r="P233" s="119"/>
      <c r="Q233" s="119">
        <f t="shared" si="4"/>
        <v>521212.01999999996</v>
      </c>
      <c r="R233" s="115"/>
      <c r="S233" s="116"/>
      <c r="T233" s="113"/>
      <c r="U233" s="119">
        <f>IF($E$5=Master!$D$4,E233,
IF($F$5=Master!$D$4,SUM(E233:F233),
IF($G$5=Master!$D$4,SUM(E233:G233),
IF($H$5=Master!$D$4,SUM(E233:H233),
IF($I$5=Master!$D$4,SUM(E233:I233),
IF($J$5=Master!$D$4,SUM(E233:J233),
IF($K$5=Master!$D$4,SUM(E233:K233),
IF($L$5=Master!$D$4,SUM(E233:L233),
IF($M$5=Master!$D$4,SUM(E233:M233),
IF($N$5=Master!$D$4,SUM(E233:N233),
IF($O$5=Master!$D$4,SUM(E233:O233),
IF($P$5=Master!$D$4,SUM(E233:P233),0))))))))))))</f>
        <v>521212.01999999996</v>
      </c>
      <c r="V233" s="115"/>
    </row>
    <row r="234" spans="2:22" x14ac:dyDescent="0.2">
      <c r="B234" s="113"/>
      <c r="C234" s="117" t="s">
        <v>241</v>
      </c>
      <c r="D234" s="118" t="s">
        <v>463</v>
      </c>
      <c r="E234" s="119">
        <v>34106.83</v>
      </c>
      <c r="F234" s="119">
        <v>37959.559999999983</v>
      </c>
      <c r="G234" s="119">
        <v>42842.33</v>
      </c>
      <c r="H234" s="119"/>
      <c r="I234" s="119"/>
      <c r="J234" s="119"/>
      <c r="K234" s="119"/>
      <c r="L234" s="119"/>
      <c r="M234" s="119"/>
      <c r="N234" s="119"/>
      <c r="O234" s="119"/>
      <c r="P234" s="119"/>
      <c r="Q234" s="119">
        <f t="shared" si="4"/>
        <v>114908.71999999999</v>
      </c>
      <c r="R234" s="115"/>
      <c r="S234" s="116"/>
      <c r="T234" s="113"/>
      <c r="U234" s="119">
        <f>IF($E$5=Master!$D$4,E234,
IF($F$5=Master!$D$4,SUM(E234:F234),
IF($G$5=Master!$D$4,SUM(E234:G234),
IF($H$5=Master!$D$4,SUM(E234:H234),
IF($I$5=Master!$D$4,SUM(E234:I234),
IF($J$5=Master!$D$4,SUM(E234:J234),
IF($K$5=Master!$D$4,SUM(E234:K234),
IF($L$5=Master!$D$4,SUM(E234:L234),
IF($M$5=Master!$D$4,SUM(E234:M234),
IF($N$5=Master!$D$4,SUM(E234:N234),
IF($O$5=Master!$D$4,SUM(E234:O234),
IF($P$5=Master!$D$4,SUM(E234:P234),0))))))))))))</f>
        <v>114908.71999999999</v>
      </c>
      <c r="V234" s="115"/>
    </row>
    <row r="235" spans="2:22" x14ac:dyDescent="0.2">
      <c r="B235" s="113"/>
      <c r="C235" s="117" t="s">
        <v>242</v>
      </c>
      <c r="D235" s="118" t="s">
        <v>464</v>
      </c>
      <c r="E235" s="119">
        <v>27979.63</v>
      </c>
      <c r="F235" s="119">
        <v>27979.63</v>
      </c>
      <c r="G235" s="119">
        <v>27979.63</v>
      </c>
      <c r="H235" s="119"/>
      <c r="I235" s="119"/>
      <c r="J235" s="119"/>
      <c r="K235" s="119"/>
      <c r="L235" s="119"/>
      <c r="M235" s="119"/>
      <c r="N235" s="119"/>
      <c r="O235" s="119"/>
      <c r="P235" s="119"/>
      <c r="Q235" s="119">
        <f t="shared" si="4"/>
        <v>83938.89</v>
      </c>
      <c r="R235" s="115"/>
      <c r="S235" s="116"/>
      <c r="T235" s="113"/>
      <c r="U235" s="119">
        <f>IF($E$5=Master!$D$4,E235,
IF($F$5=Master!$D$4,SUM(E235:F235),
IF($G$5=Master!$D$4,SUM(E235:G235),
IF($H$5=Master!$D$4,SUM(E235:H235),
IF($I$5=Master!$D$4,SUM(E235:I235),
IF($J$5=Master!$D$4,SUM(E235:J235),
IF($K$5=Master!$D$4,SUM(E235:K235),
IF($L$5=Master!$D$4,SUM(E235:L235),
IF($M$5=Master!$D$4,SUM(E235:M235),
IF($N$5=Master!$D$4,SUM(E235:N235),
IF($O$5=Master!$D$4,SUM(E235:O235),
IF($P$5=Master!$D$4,SUM(E235:P235),0))))))))))))</f>
        <v>83938.89</v>
      </c>
      <c r="V235" s="115"/>
    </row>
    <row r="236" spans="2:22" x14ac:dyDescent="0.2">
      <c r="B236" s="113"/>
      <c r="C236" s="117" t="s">
        <v>243</v>
      </c>
      <c r="D236" s="118" t="s">
        <v>465</v>
      </c>
      <c r="E236" s="119">
        <v>11506.26</v>
      </c>
      <c r="F236" s="119">
        <v>16225.149999999996</v>
      </c>
      <c r="G236" s="119">
        <v>58922.23</v>
      </c>
      <c r="H236" s="119"/>
      <c r="I236" s="119"/>
      <c r="J236" s="119"/>
      <c r="K236" s="119"/>
      <c r="L236" s="119"/>
      <c r="M236" s="119"/>
      <c r="N236" s="119"/>
      <c r="O236" s="119"/>
      <c r="P236" s="119"/>
      <c r="Q236" s="119">
        <f t="shared" si="4"/>
        <v>86653.64</v>
      </c>
      <c r="R236" s="115"/>
      <c r="S236" s="116"/>
      <c r="T236" s="113"/>
      <c r="U236" s="119">
        <f>IF($E$5=Master!$D$4,E236,
IF($F$5=Master!$D$4,SUM(E236:F236),
IF($G$5=Master!$D$4,SUM(E236:G236),
IF($H$5=Master!$D$4,SUM(E236:H236),
IF($I$5=Master!$D$4,SUM(E236:I236),
IF($J$5=Master!$D$4,SUM(E236:J236),
IF($K$5=Master!$D$4,SUM(E236:K236),
IF($L$5=Master!$D$4,SUM(E236:L236),
IF($M$5=Master!$D$4,SUM(E236:M236),
IF($N$5=Master!$D$4,SUM(E236:N236),
IF($O$5=Master!$D$4,SUM(E236:O236),
IF($P$5=Master!$D$4,SUM(E236:P236),0))))))))))))</f>
        <v>86653.64</v>
      </c>
      <c r="V236" s="115"/>
    </row>
    <row r="237" spans="2:22" x14ac:dyDescent="0.2">
      <c r="B237" s="113"/>
      <c r="C237" s="117" t="s">
        <v>244</v>
      </c>
      <c r="D237" s="118" t="s">
        <v>466</v>
      </c>
      <c r="E237" s="119">
        <v>0</v>
      </c>
      <c r="F237" s="119">
        <v>0</v>
      </c>
      <c r="G237" s="119">
        <v>0</v>
      </c>
      <c r="H237" s="119"/>
      <c r="I237" s="119"/>
      <c r="J237" s="119"/>
      <c r="K237" s="119"/>
      <c r="L237" s="119"/>
      <c r="M237" s="119"/>
      <c r="N237" s="119"/>
      <c r="O237" s="119"/>
      <c r="P237" s="119"/>
      <c r="Q237" s="119">
        <f t="shared" si="4"/>
        <v>0</v>
      </c>
      <c r="R237" s="115"/>
      <c r="S237" s="116"/>
      <c r="T237" s="113"/>
      <c r="U237" s="119">
        <f>IF($E$5=Master!$D$4,E237,
IF($F$5=Master!$D$4,SUM(E237:F237),
IF($G$5=Master!$D$4,SUM(E237:G237),
IF($H$5=Master!$D$4,SUM(E237:H237),
IF($I$5=Master!$D$4,SUM(E237:I237),
IF($J$5=Master!$D$4,SUM(E237:J237),
IF($K$5=Master!$D$4,SUM(E237:K237),
IF($L$5=Master!$D$4,SUM(E237:L237),
IF($M$5=Master!$D$4,SUM(E237:M237),
IF($N$5=Master!$D$4,SUM(E237:N237),
IF($O$5=Master!$D$4,SUM(E237:O237),
IF($P$5=Master!$D$4,SUM(E237:P237),0))))))))))))</f>
        <v>0</v>
      </c>
      <c r="V237" s="115"/>
    </row>
    <row r="238" spans="2:22" x14ac:dyDescent="0.2">
      <c r="B238" s="113"/>
      <c r="C238" s="117" t="s">
        <v>245</v>
      </c>
      <c r="D238" s="118" t="s">
        <v>467</v>
      </c>
      <c r="E238" s="119">
        <v>4962.8499999999995</v>
      </c>
      <c r="F238" s="119">
        <v>5026.2599999999993</v>
      </c>
      <c r="G238" s="119">
        <v>6481.0700000000006</v>
      </c>
      <c r="H238" s="119"/>
      <c r="I238" s="119"/>
      <c r="J238" s="119"/>
      <c r="K238" s="119"/>
      <c r="L238" s="119"/>
      <c r="M238" s="119"/>
      <c r="N238" s="119"/>
      <c r="O238" s="119"/>
      <c r="P238" s="119"/>
      <c r="Q238" s="119">
        <f t="shared" si="4"/>
        <v>16470.18</v>
      </c>
      <c r="R238" s="115"/>
      <c r="S238" s="116"/>
      <c r="T238" s="113"/>
      <c r="U238" s="119">
        <f>IF($E$5=Master!$D$4,E238,
IF($F$5=Master!$D$4,SUM(E238:F238),
IF($G$5=Master!$D$4,SUM(E238:G238),
IF($H$5=Master!$D$4,SUM(E238:H238),
IF($I$5=Master!$D$4,SUM(E238:I238),
IF($J$5=Master!$D$4,SUM(E238:J238),
IF($K$5=Master!$D$4,SUM(E238:K238),
IF($L$5=Master!$D$4,SUM(E238:L238),
IF($M$5=Master!$D$4,SUM(E238:M238),
IF($N$5=Master!$D$4,SUM(E238:N238),
IF($O$5=Master!$D$4,SUM(E238:O238),
IF($P$5=Master!$D$4,SUM(E238:P238),0))))))))))))</f>
        <v>16470.18</v>
      </c>
      <c r="V238" s="115"/>
    </row>
    <row r="239" spans="2:22" x14ac:dyDescent="0.2">
      <c r="B239" s="113"/>
      <c r="C239" s="117" t="s">
        <v>246</v>
      </c>
      <c r="D239" s="118" t="s">
        <v>457</v>
      </c>
      <c r="E239" s="119">
        <v>63049.159999999996</v>
      </c>
      <c r="F239" s="119">
        <v>155959.49000000002</v>
      </c>
      <c r="G239" s="119">
        <v>120101.82999999999</v>
      </c>
      <c r="H239" s="119"/>
      <c r="I239" s="119"/>
      <c r="J239" s="119"/>
      <c r="K239" s="119"/>
      <c r="L239" s="119"/>
      <c r="M239" s="119"/>
      <c r="N239" s="119"/>
      <c r="O239" s="119"/>
      <c r="P239" s="119"/>
      <c r="Q239" s="119">
        <f t="shared" si="4"/>
        <v>339110.48</v>
      </c>
      <c r="R239" s="115"/>
      <c r="S239" s="116"/>
      <c r="T239" s="113"/>
      <c r="U239" s="119">
        <f>IF($E$5=Master!$D$4,E239,
IF($F$5=Master!$D$4,SUM(E239:F239),
IF($G$5=Master!$D$4,SUM(E239:G239),
IF($H$5=Master!$D$4,SUM(E239:H239),
IF($I$5=Master!$D$4,SUM(E239:I239),
IF($J$5=Master!$D$4,SUM(E239:J239),
IF($K$5=Master!$D$4,SUM(E239:K239),
IF($L$5=Master!$D$4,SUM(E239:L239),
IF($M$5=Master!$D$4,SUM(E239:M239),
IF($N$5=Master!$D$4,SUM(E239:N239),
IF($O$5=Master!$D$4,SUM(E239:O239),
IF($P$5=Master!$D$4,SUM(E239:P239),0))))))))))))</f>
        <v>339110.48</v>
      </c>
      <c r="V239" s="115"/>
    </row>
    <row r="240" spans="2:22" x14ac:dyDescent="0.2">
      <c r="B240" s="113"/>
      <c r="C240" s="117" t="s">
        <v>247</v>
      </c>
      <c r="D240" s="118" t="s">
        <v>468</v>
      </c>
      <c r="E240" s="119">
        <v>0</v>
      </c>
      <c r="F240" s="119">
        <v>5260.67</v>
      </c>
      <c r="G240" s="119">
        <v>38594</v>
      </c>
      <c r="H240" s="119"/>
      <c r="I240" s="119"/>
      <c r="J240" s="119"/>
      <c r="K240" s="119"/>
      <c r="L240" s="119"/>
      <c r="M240" s="119"/>
      <c r="N240" s="119"/>
      <c r="O240" s="119"/>
      <c r="P240" s="119"/>
      <c r="Q240" s="119">
        <f t="shared" si="4"/>
        <v>43854.67</v>
      </c>
      <c r="R240" s="115"/>
      <c r="S240" s="116"/>
      <c r="T240" s="113"/>
      <c r="U240" s="119">
        <f>IF($E$5=Master!$D$4,E240,
IF($F$5=Master!$D$4,SUM(E240:F240),
IF($G$5=Master!$D$4,SUM(E240:G240),
IF($H$5=Master!$D$4,SUM(E240:H240),
IF($I$5=Master!$D$4,SUM(E240:I240),
IF($J$5=Master!$D$4,SUM(E240:J240),
IF($K$5=Master!$D$4,SUM(E240:K240),
IF($L$5=Master!$D$4,SUM(E240:L240),
IF($M$5=Master!$D$4,SUM(E240:M240),
IF($N$5=Master!$D$4,SUM(E240:N240),
IF($O$5=Master!$D$4,SUM(E240:O240),
IF($P$5=Master!$D$4,SUM(E240:P240),0))))))))))))</f>
        <v>43854.67</v>
      </c>
      <c r="V240" s="115"/>
    </row>
    <row r="241" spans="2:22" x14ac:dyDescent="0.2">
      <c r="B241" s="113"/>
      <c r="C241" s="117" t="s">
        <v>248</v>
      </c>
      <c r="D241" s="118" t="s">
        <v>469</v>
      </c>
      <c r="E241" s="119">
        <v>0</v>
      </c>
      <c r="F241" s="119">
        <v>376167.12</v>
      </c>
      <c r="G241" s="119">
        <v>213057.11</v>
      </c>
      <c r="H241" s="119"/>
      <c r="I241" s="119"/>
      <c r="J241" s="119"/>
      <c r="K241" s="119"/>
      <c r="L241" s="119"/>
      <c r="M241" s="119"/>
      <c r="N241" s="119"/>
      <c r="O241" s="119"/>
      <c r="P241" s="119"/>
      <c r="Q241" s="119">
        <f t="shared" si="4"/>
        <v>589224.23</v>
      </c>
      <c r="R241" s="115"/>
      <c r="S241" s="116"/>
      <c r="T241" s="113"/>
      <c r="U241" s="119">
        <f>IF($E$5=Master!$D$4,E241,
IF($F$5=Master!$D$4,SUM(E241:F241),
IF($G$5=Master!$D$4,SUM(E241:G241),
IF($H$5=Master!$D$4,SUM(E241:H241),
IF($I$5=Master!$D$4,SUM(E241:I241),
IF($J$5=Master!$D$4,SUM(E241:J241),
IF($K$5=Master!$D$4,SUM(E241:K241),
IF($L$5=Master!$D$4,SUM(E241:L241),
IF($M$5=Master!$D$4,SUM(E241:M241),
IF($N$5=Master!$D$4,SUM(E241:N241),
IF($O$5=Master!$D$4,SUM(E241:O241),
IF($P$5=Master!$D$4,SUM(E241:P241),0))))))))))))</f>
        <v>589224.23</v>
      </c>
      <c r="V241" s="115"/>
    </row>
    <row r="242" spans="2:22" x14ac:dyDescent="0.2">
      <c r="B242" s="113"/>
      <c r="C242" s="117" t="s">
        <v>249</v>
      </c>
      <c r="D242" s="118" t="s">
        <v>470</v>
      </c>
      <c r="E242" s="119">
        <v>13227834.549999999</v>
      </c>
      <c r="F242" s="119">
        <v>15268692.500000006</v>
      </c>
      <c r="G242" s="119">
        <v>19226864.550000004</v>
      </c>
      <c r="H242" s="119"/>
      <c r="I242" s="119"/>
      <c r="J242" s="119"/>
      <c r="K242" s="119"/>
      <c r="L242" s="119"/>
      <c r="M242" s="119"/>
      <c r="N242" s="119"/>
      <c r="O242" s="119"/>
      <c r="P242" s="119"/>
      <c r="Q242" s="119">
        <f t="shared" si="4"/>
        <v>47723391.600000009</v>
      </c>
      <c r="R242" s="115"/>
      <c r="S242" s="116"/>
      <c r="T242" s="113"/>
      <c r="U242" s="119">
        <f>IF($E$5=Master!$D$4,E242,
IF($F$5=Master!$D$4,SUM(E242:F242),
IF($G$5=Master!$D$4,SUM(E242:G242),
IF($H$5=Master!$D$4,SUM(E242:H242),
IF($I$5=Master!$D$4,SUM(E242:I242),
IF($J$5=Master!$D$4,SUM(E242:J242),
IF($K$5=Master!$D$4,SUM(E242:K242),
IF($L$5=Master!$D$4,SUM(E242:L242),
IF($M$5=Master!$D$4,SUM(E242:M242),
IF($N$5=Master!$D$4,SUM(E242:N242),
IF($O$5=Master!$D$4,SUM(E242:O242),
IF($P$5=Master!$D$4,SUM(E242:P242),0))))))))))))</f>
        <v>47723391.600000009</v>
      </c>
      <c r="V242" s="115"/>
    </row>
    <row r="243" spans="2:22" x14ac:dyDescent="0.2">
      <c r="B243" s="113"/>
      <c r="C243" s="117" t="s">
        <v>250</v>
      </c>
      <c r="D243" s="118" t="s">
        <v>471</v>
      </c>
      <c r="E243" s="119">
        <v>0</v>
      </c>
      <c r="F243" s="119">
        <v>4643689.5200000005</v>
      </c>
      <c r="G243" s="119">
        <v>4753627.9300000006</v>
      </c>
      <c r="H243" s="119"/>
      <c r="I243" s="119"/>
      <c r="J243" s="119"/>
      <c r="K243" s="119"/>
      <c r="L243" s="119"/>
      <c r="M243" s="119"/>
      <c r="N243" s="119"/>
      <c r="O243" s="119"/>
      <c r="P243" s="119"/>
      <c r="Q243" s="119">
        <f t="shared" si="4"/>
        <v>9397317.4500000011</v>
      </c>
      <c r="R243" s="115"/>
      <c r="S243" s="116"/>
      <c r="T243" s="113"/>
      <c r="U243" s="119">
        <f>IF($E$5=Master!$D$4,E243,
IF($F$5=Master!$D$4,SUM(E243:F243),
IF($G$5=Master!$D$4,SUM(E243:G243),
IF($H$5=Master!$D$4,SUM(E243:H243),
IF($I$5=Master!$D$4,SUM(E243:I243),
IF($J$5=Master!$D$4,SUM(E243:J243),
IF($K$5=Master!$D$4,SUM(E243:K243),
IF($L$5=Master!$D$4,SUM(E243:L243),
IF($M$5=Master!$D$4,SUM(E243:M243),
IF($N$5=Master!$D$4,SUM(E243:N243),
IF($O$5=Master!$D$4,SUM(E243:O243),
IF($P$5=Master!$D$4,SUM(E243:P243),0))))))))))))</f>
        <v>9397317.4500000011</v>
      </c>
      <c r="V243" s="115"/>
    </row>
    <row r="244" spans="2:22" x14ac:dyDescent="0.2">
      <c r="B244" s="113"/>
      <c r="C244" s="117" t="s">
        <v>251</v>
      </c>
      <c r="D244" s="118" t="s">
        <v>472</v>
      </c>
      <c r="E244" s="119">
        <v>230867.4</v>
      </c>
      <c r="F244" s="119">
        <v>339898.16000000003</v>
      </c>
      <c r="G244" s="119">
        <v>388043.96999999991</v>
      </c>
      <c r="H244" s="119"/>
      <c r="I244" s="119"/>
      <c r="J244" s="119"/>
      <c r="K244" s="119"/>
      <c r="L244" s="119"/>
      <c r="M244" s="119"/>
      <c r="N244" s="119"/>
      <c r="O244" s="119"/>
      <c r="P244" s="119"/>
      <c r="Q244" s="119">
        <f t="shared" si="4"/>
        <v>958809.53</v>
      </c>
      <c r="R244" s="115"/>
      <c r="S244" s="116"/>
      <c r="T244" s="113"/>
      <c r="U244" s="119">
        <f>IF($E$5=Master!$D$4,E244,
IF($F$5=Master!$D$4,SUM(E244:F244),
IF($G$5=Master!$D$4,SUM(E244:G244),
IF($H$5=Master!$D$4,SUM(E244:H244),
IF($I$5=Master!$D$4,SUM(E244:I244),
IF($J$5=Master!$D$4,SUM(E244:J244),
IF($K$5=Master!$D$4,SUM(E244:K244),
IF($L$5=Master!$D$4,SUM(E244:L244),
IF($M$5=Master!$D$4,SUM(E244:M244),
IF($N$5=Master!$D$4,SUM(E244:N244),
IF($O$5=Master!$D$4,SUM(E244:O244),
IF($P$5=Master!$D$4,SUM(E244:P244),0))))))))))))</f>
        <v>958809.53</v>
      </c>
      <c r="V244" s="115"/>
    </row>
    <row r="245" spans="2:22" x14ac:dyDescent="0.2">
      <c r="B245" s="113"/>
      <c r="C245" s="117" t="s">
        <v>252</v>
      </c>
      <c r="D245" s="118" t="s">
        <v>473</v>
      </c>
      <c r="E245" s="119">
        <v>370332.51000000007</v>
      </c>
      <c r="F245" s="119">
        <v>362593.56</v>
      </c>
      <c r="G245" s="119">
        <v>636588.85</v>
      </c>
      <c r="H245" s="119"/>
      <c r="I245" s="119"/>
      <c r="J245" s="119"/>
      <c r="K245" s="119"/>
      <c r="L245" s="119"/>
      <c r="M245" s="119"/>
      <c r="N245" s="119"/>
      <c r="O245" s="119"/>
      <c r="P245" s="119"/>
      <c r="Q245" s="119">
        <f t="shared" si="4"/>
        <v>1369514.92</v>
      </c>
      <c r="R245" s="115"/>
      <c r="S245" s="116"/>
      <c r="T245" s="113"/>
      <c r="U245" s="119">
        <f>IF($E$5=Master!$D$4,E245,
IF($F$5=Master!$D$4,SUM(E245:F245),
IF($G$5=Master!$D$4,SUM(E245:G245),
IF($H$5=Master!$D$4,SUM(E245:H245),
IF($I$5=Master!$D$4,SUM(E245:I245),
IF($J$5=Master!$D$4,SUM(E245:J245),
IF($K$5=Master!$D$4,SUM(E245:K245),
IF($L$5=Master!$D$4,SUM(E245:L245),
IF($M$5=Master!$D$4,SUM(E245:M245),
IF($N$5=Master!$D$4,SUM(E245:N245),
IF($O$5=Master!$D$4,SUM(E245:O245),
IF($P$5=Master!$D$4,SUM(E245:P245),0))))))))))))</f>
        <v>1369514.92</v>
      </c>
      <c r="V245" s="115"/>
    </row>
    <row r="246" spans="2:22" ht="25.5" x14ac:dyDescent="0.2">
      <c r="B246" s="113"/>
      <c r="C246" s="117" t="s">
        <v>550</v>
      </c>
      <c r="D246" s="118" t="s">
        <v>551</v>
      </c>
      <c r="E246" s="119">
        <v>660992.79</v>
      </c>
      <c r="F246" s="119">
        <v>16069688.1</v>
      </c>
      <c r="G246" s="119">
        <v>21052206.229999997</v>
      </c>
      <c r="H246" s="119"/>
      <c r="I246" s="119"/>
      <c r="J246" s="119"/>
      <c r="K246" s="119"/>
      <c r="L246" s="119"/>
      <c r="M246" s="119"/>
      <c r="N246" s="119"/>
      <c r="O246" s="119"/>
      <c r="P246" s="119"/>
      <c r="Q246" s="119">
        <f t="shared" si="4"/>
        <v>37782887.119999997</v>
      </c>
      <c r="R246" s="115"/>
      <c r="S246" s="116"/>
      <c r="T246" s="113"/>
      <c r="U246" s="119">
        <f>IF($E$5=Master!$D$4,E246,
IF($F$5=Master!$D$4,SUM(E246:F246),
IF($G$5=Master!$D$4,SUM(E246:G246),
IF($H$5=Master!$D$4,SUM(E246:H246),
IF($I$5=Master!$D$4,SUM(E246:I246),
IF($J$5=Master!$D$4,SUM(E246:J246),
IF($K$5=Master!$D$4,SUM(E246:K246),
IF($L$5=Master!$D$4,SUM(E246:L246),
IF($M$5=Master!$D$4,SUM(E246:M246),
IF($N$5=Master!$D$4,SUM(E246:N246),
IF($O$5=Master!$D$4,SUM(E246:O246),
IF($P$5=Master!$D$4,SUM(E246:P246),0))))))))))))</f>
        <v>37782887.119999997</v>
      </c>
      <c r="V246" s="115"/>
    </row>
    <row r="247" spans="2:22" x14ac:dyDescent="0.2">
      <c r="B247" s="113"/>
      <c r="C247" s="117" t="s">
        <v>253</v>
      </c>
      <c r="D247" s="118" t="s">
        <v>474</v>
      </c>
      <c r="E247" s="119">
        <v>0</v>
      </c>
      <c r="F247" s="119">
        <v>29139.43</v>
      </c>
      <c r="G247" s="119">
        <v>369150.98</v>
      </c>
      <c r="H247" s="119"/>
      <c r="I247" s="119"/>
      <c r="J247" s="119"/>
      <c r="K247" s="119"/>
      <c r="L247" s="119"/>
      <c r="M247" s="119"/>
      <c r="N247" s="119"/>
      <c r="O247" s="119"/>
      <c r="P247" s="119"/>
      <c r="Q247" s="119">
        <f t="shared" si="4"/>
        <v>398290.41</v>
      </c>
      <c r="R247" s="115"/>
      <c r="S247" s="116"/>
      <c r="T247" s="113"/>
      <c r="U247" s="119">
        <f>IF($E$5=Master!$D$4,E247,
IF($F$5=Master!$D$4,SUM(E247:F247),
IF($G$5=Master!$D$4,SUM(E247:G247),
IF($H$5=Master!$D$4,SUM(E247:H247),
IF($I$5=Master!$D$4,SUM(E247:I247),
IF($J$5=Master!$D$4,SUM(E247:J247),
IF($K$5=Master!$D$4,SUM(E247:K247),
IF($L$5=Master!$D$4,SUM(E247:L247),
IF($M$5=Master!$D$4,SUM(E247:M247),
IF($N$5=Master!$D$4,SUM(E247:N247),
IF($O$5=Master!$D$4,SUM(E247:O247),
IF($P$5=Master!$D$4,SUM(E247:P247),0))))))))))))</f>
        <v>398290.41</v>
      </c>
      <c r="V247" s="115"/>
    </row>
    <row r="248" spans="2:22" x14ac:dyDescent="0.2">
      <c r="B248" s="113"/>
      <c r="C248" s="117" t="s">
        <v>254</v>
      </c>
      <c r="D248" s="118" t="s">
        <v>475</v>
      </c>
      <c r="E248" s="119">
        <v>0</v>
      </c>
      <c r="F248" s="119">
        <v>172662.35</v>
      </c>
      <c r="G248" s="119">
        <v>481641.06</v>
      </c>
      <c r="H248" s="119"/>
      <c r="I248" s="119"/>
      <c r="J248" s="119"/>
      <c r="K248" s="119"/>
      <c r="L248" s="119"/>
      <c r="M248" s="119"/>
      <c r="N248" s="119"/>
      <c r="O248" s="119"/>
      <c r="P248" s="119"/>
      <c r="Q248" s="119">
        <f t="shared" si="4"/>
        <v>654303.41</v>
      </c>
      <c r="R248" s="115"/>
      <c r="S248" s="116"/>
      <c r="T248" s="113"/>
      <c r="U248" s="119">
        <f>IF($E$5=Master!$D$4,E248,
IF($F$5=Master!$D$4,SUM(E248:F248),
IF($G$5=Master!$D$4,SUM(E248:G248),
IF($H$5=Master!$D$4,SUM(E248:H248),
IF($I$5=Master!$D$4,SUM(E248:I248),
IF($J$5=Master!$D$4,SUM(E248:J248),
IF($K$5=Master!$D$4,SUM(E248:K248),
IF($L$5=Master!$D$4,SUM(E248:L248),
IF($M$5=Master!$D$4,SUM(E248:M248),
IF($N$5=Master!$D$4,SUM(E248:N248),
IF($O$5=Master!$D$4,SUM(E248:O248),
IF($P$5=Master!$D$4,SUM(E248:P248),0))))))))))))</f>
        <v>654303.41</v>
      </c>
      <c r="V248" s="115"/>
    </row>
    <row r="249" spans="2:22" x14ac:dyDescent="0.2">
      <c r="B249" s="113"/>
      <c r="C249" s="117" t="s">
        <v>255</v>
      </c>
      <c r="D249" s="118" t="s">
        <v>476</v>
      </c>
      <c r="E249" s="119">
        <v>151436.94</v>
      </c>
      <c r="F249" s="119">
        <v>168926.11</v>
      </c>
      <c r="G249" s="119">
        <v>234285.92000000004</v>
      </c>
      <c r="H249" s="119"/>
      <c r="I249" s="119"/>
      <c r="J249" s="119"/>
      <c r="K249" s="119"/>
      <c r="L249" s="119"/>
      <c r="M249" s="119"/>
      <c r="N249" s="119"/>
      <c r="O249" s="119"/>
      <c r="P249" s="119"/>
      <c r="Q249" s="119">
        <f t="shared" si="4"/>
        <v>554648.97</v>
      </c>
      <c r="R249" s="115"/>
      <c r="S249" s="116"/>
      <c r="T249" s="113"/>
      <c r="U249" s="119">
        <f>IF($E$5=Master!$D$4,E249,
IF($F$5=Master!$D$4,SUM(E249:F249),
IF($G$5=Master!$D$4,SUM(E249:G249),
IF($H$5=Master!$D$4,SUM(E249:H249),
IF($I$5=Master!$D$4,SUM(E249:I249),
IF($J$5=Master!$D$4,SUM(E249:J249),
IF($K$5=Master!$D$4,SUM(E249:K249),
IF($L$5=Master!$D$4,SUM(E249:L249),
IF($M$5=Master!$D$4,SUM(E249:M249),
IF($N$5=Master!$D$4,SUM(E249:N249),
IF($O$5=Master!$D$4,SUM(E249:O249),
IF($P$5=Master!$D$4,SUM(E249:P249),0))))))))))))</f>
        <v>554648.97</v>
      </c>
      <c r="V249" s="115"/>
    </row>
    <row r="250" spans="2:22" x14ac:dyDescent="0.2">
      <c r="B250" s="113"/>
      <c r="C250" s="117" t="s">
        <v>256</v>
      </c>
      <c r="D250" s="118" t="s">
        <v>477</v>
      </c>
      <c r="E250" s="119">
        <v>62931303.339999959</v>
      </c>
      <c r="F250" s="119">
        <v>65497529.849999972</v>
      </c>
      <c r="G250" s="119">
        <v>65458140.899999984</v>
      </c>
      <c r="H250" s="119"/>
      <c r="I250" s="119"/>
      <c r="J250" s="119"/>
      <c r="K250" s="119"/>
      <c r="L250" s="119"/>
      <c r="M250" s="119"/>
      <c r="N250" s="119"/>
      <c r="O250" s="119"/>
      <c r="P250" s="119"/>
      <c r="Q250" s="119">
        <f t="shared" si="4"/>
        <v>193886974.08999991</v>
      </c>
      <c r="R250" s="115"/>
      <c r="S250" s="116"/>
      <c r="T250" s="113"/>
      <c r="U250" s="119">
        <f>IF($E$5=Master!$D$4,E250,
IF($F$5=Master!$D$4,SUM(E250:F250),
IF($G$5=Master!$D$4,SUM(E250:G250),
IF($H$5=Master!$D$4,SUM(E250:H250),
IF($I$5=Master!$D$4,SUM(E250:I250),
IF($J$5=Master!$D$4,SUM(E250:J250),
IF($K$5=Master!$D$4,SUM(E250:K250),
IF($L$5=Master!$D$4,SUM(E250:L250),
IF($M$5=Master!$D$4,SUM(E250:M250),
IF($N$5=Master!$D$4,SUM(E250:N250),
IF($O$5=Master!$D$4,SUM(E250:O250),
IF($P$5=Master!$D$4,SUM(E250:P250),0))))))))))))</f>
        <v>193886974.08999991</v>
      </c>
      <c r="V250" s="115"/>
    </row>
    <row r="251" spans="2:22" x14ac:dyDescent="0.2">
      <c r="B251" s="113"/>
      <c r="C251" s="117" t="s">
        <v>257</v>
      </c>
      <c r="D251" s="118" t="s">
        <v>478</v>
      </c>
      <c r="E251" s="119">
        <v>0</v>
      </c>
      <c r="F251" s="119">
        <v>7600</v>
      </c>
      <c r="G251" s="119">
        <v>23300</v>
      </c>
      <c r="H251" s="119"/>
      <c r="I251" s="119"/>
      <c r="J251" s="119"/>
      <c r="K251" s="119"/>
      <c r="L251" s="119"/>
      <c r="M251" s="119"/>
      <c r="N251" s="119"/>
      <c r="O251" s="119"/>
      <c r="P251" s="119"/>
      <c r="Q251" s="119">
        <f t="shared" si="4"/>
        <v>30900</v>
      </c>
      <c r="R251" s="115"/>
      <c r="S251" s="116"/>
      <c r="T251" s="113"/>
      <c r="U251" s="119">
        <f>IF($E$5=Master!$D$4,E251,
IF($F$5=Master!$D$4,SUM(E251:F251),
IF($G$5=Master!$D$4,SUM(E251:G251),
IF($H$5=Master!$D$4,SUM(E251:H251),
IF($I$5=Master!$D$4,SUM(E251:I251),
IF($J$5=Master!$D$4,SUM(E251:J251),
IF($K$5=Master!$D$4,SUM(E251:K251),
IF($L$5=Master!$D$4,SUM(E251:L251),
IF($M$5=Master!$D$4,SUM(E251:M251),
IF($N$5=Master!$D$4,SUM(E251:N251),
IF($O$5=Master!$D$4,SUM(E251:O251),
IF($P$5=Master!$D$4,SUM(E251:P251),0))))))))))))</f>
        <v>30900</v>
      </c>
      <c r="V251" s="115"/>
    </row>
    <row r="252" spans="2:22" ht="25.5" x14ac:dyDescent="0.2">
      <c r="B252" s="113"/>
      <c r="C252" s="117" t="s">
        <v>258</v>
      </c>
      <c r="D252" s="118" t="s">
        <v>479</v>
      </c>
      <c r="E252" s="119">
        <v>217401.71</v>
      </c>
      <c r="F252" s="119">
        <v>213837.15000000002</v>
      </c>
      <c r="G252" s="119">
        <v>288908.28999999992</v>
      </c>
      <c r="H252" s="119"/>
      <c r="I252" s="119"/>
      <c r="J252" s="119"/>
      <c r="K252" s="119"/>
      <c r="L252" s="119"/>
      <c r="M252" s="119"/>
      <c r="N252" s="119"/>
      <c r="O252" s="119"/>
      <c r="P252" s="119"/>
      <c r="Q252" s="119">
        <f t="shared" si="4"/>
        <v>720147.14999999991</v>
      </c>
      <c r="R252" s="115"/>
      <c r="S252" s="116"/>
      <c r="T252" s="113"/>
      <c r="U252" s="119">
        <f>IF($E$5=Master!$D$4,E252,
IF($F$5=Master!$D$4,SUM(E252:F252),
IF($G$5=Master!$D$4,SUM(E252:G252),
IF($H$5=Master!$D$4,SUM(E252:H252),
IF($I$5=Master!$D$4,SUM(E252:I252),
IF($J$5=Master!$D$4,SUM(E252:J252),
IF($K$5=Master!$D$4,SUM(E252:K252),
IF($L$5=Master!$D$4,SUM(E252:L252),
IF($M$5=Master!$D$4,SUM(E252:M252),
IF($N$5=Master!$D$4,SUM(E252:N252),
IF($O$5=Master!$D$4,SUM(E252:O252),
IF($P$5=Master!$D$4,SUM(E252:P252),0))))))))))))</f>
        <v>720147.14999999991</v>
      </c>
      <c r="V252" s="115"/>
    </row>
    <row r="253" spans="2:22" x14ac:dyDescent="0.2">
      <c r="B253" s="113"/>
      <c r="C253" s="117" t="s">
        <v>259</v>
      </c>
      <c r="D253" s="118" t="s">
        <v>480</v>
      </c>
      <c r="E253" s="119">
        <v>37564.020000000011</v>
      </c>
      <c r="F253" s="119">
        <v>54864.94</v>
      </c>
      <c r="G253" s="119">
        <v>26302.159999999993</v>
      </c>
      <c r="H253" s="119"/>
      <c r="I253" s="119"/>
      <c r="J253" s="119"/>
      <c r="K253" s="119"/>
      <c r="L253" s="119"/>
      <c r="M253" s="119"/>
      <c r="N253" s="119"/>
      <c r="O253" s="119"/>
      <c r="P253" s="119"/>
      <c r="Q253" s="119">
        <f t="shared" si="4"/>
        <v>118731.12000000001</v>
      </c>
      <c r="R253" s="115"/>
      <c r="S253" s="116"/>
      <c r="T253" s="113"/>
      <c r="U253" s="119">
        <f>IF($E$5=Master!$D$4,E253,
IF($F$5=Master!$D$4,SUM(E253:F253),
IF($G$5=Master!$D$4,SUM(E253:G253),
IF($H$5=Master!$D$4,SUM(E253:H253),
IF($I$5=Master!$D$4,SUM(E253:I253),
IF($J$5=Master!$D$4,SUM(E253:J253),
IF($K$5=Master!$D$4,SUM(E253:K253),
IF($L$5=Master!$D$4,SUM(E253:L253),
IF($M$5=Master!$D$4,SUM(E253:M253),
IF($N$5=Master!$D$4,SUM(E253:N253),
IF($O$5=Master!$D$4,SUM(E253:O253),
IF($P$5=Master!$D$4,SUM(E253:P253),0))))))))))))</f>
        <v>118731.12000000001</v>
      </c>
      <c r="V253" s="115"/>
    </row>
    <row r="254" spans="2:22" x14ac:dyDescent="0.2">
      <c r="B254" s="113"/>
      <c r="C254" s="117" t="s">
        <v>260</v>
      </c>
      <c r="D254" s="118" t="s">
        <v>481</v>
      </c>
      <c r="E254" s="119">
        <v>1183338.3999999997</v>
      </c>
      <c r="F254" s="119">
        <v>1234315.2700000005</v>
      </c>
      <c r="G254" s="119">
        <v>1118110.8600000015</v>
      </c>
      <c r="H254" s="119"/>
      <c r="I254" s="119"/>
      <c r="J254" s="119"/>
      <c r="K254" s="119"/>
      <c r="L254" s="119"/>
      <c r="M254" s="119"/>
      <c r="N254" s="119"/>
      <c r="O254" s="119"/>
      <c r="P254" s="119"/>
      <c r="Q254" s="119">
        <f t="shared" si="4"/>
        <v>3535764.5300000012</v>
      </c>
      <c r="R254" s="115"/>
      <c r="S254" s="116"/>
      <c r="T254" s="113"/>
      <c r="U254" s="119">
        <f>IF($E$5=Master!$D$4,E254,
IF($F$5=Master!$D$4,SUM(E254:F254),
IF($G$5=Master!$D$4,SUM(E254:G254),
IF($H$5=Master!$D$4,SUM(E254:H254),
IF($I$5=Master!$D$4,SUM(E254:I254),
IF($J$5=Master!$D$4,SUM(E254:J254),
IF($K$5=Master!$D$4,SUM(E254:K254),
IF($L$5=Master!$D$4,SUM(E254:L254),
IF($M$5=Master!$D$4,SUM(E254:M254),
IF($N$5=Master!$D$4,SUM(E254:N254),
IF($O$5=Master!$D$4,SUM(E254:O254),
IF($P$5=Master!$D$4,SUM(E254:P254),0))))))))))))</f>
        <v>3535764.5300000012</v>
      </c>
      <c r="V254" s="115"/>
    </row>
    <row r="255" spans="2:22" x14ac:dyDescent="0.2">
      <c r="B255" s="113"/>
      <c r="C255" s="117" t="s">
        <v>261</v>
      </c>
      <c r="D255" s="118" t="s">
        <v>482</v>
      </c>
      <c r="E255" s="119">
        <v>19254945.610000003</v>
      </c>
      <c r="F255" s="119">
        <v>22474929.16</v>
      </c>
      <c r="G255" s="119">
        <v>22135810.160000004</v>
      </c>
      <c r="H255" s="119"/>
      <c r="I255" s="119"/>
      <c r="J255" s="119"/>
      <c r="K255" s="119"/>
      <c r="L255" s="119"/>
      <c r="M255" s="119"/>
      <c r="N255" s="119"/>
      <c r="O255" s="119"/>
      <c r="P255" s="119"/>
      <c r="Q255" s="119">
        <f t="shared" si="4"/>
        <v>63865684.930000007</v>
      </c>
      <c r="R255" s="115"/>
      <c r="S255" s="116"/>
      <c r="T255" s="113"/>
      <c r="U255" s="119">
        <f>IF($E$5=Master!$D$4,E255,
IF($F$5=Master!$D$4,SUM(E255:F255),
IF($G$5=Master!$D$4,SUM(E255:G255),
IF($H$5=Master!$D$4,SUM(E255:H255),
IF($I$5=Master!$D$4,SUM(E255:I255),
IF($J$5=Master!$D$4,SUM(E255:J255),
IF($K$5=Master!$D$4,SUM(E255:K255),
IF($L$5=Master!$D$4,SUM(E255:L255),
IF($M$5=Master!$D$4,SUM(E255:M255),
IF($N$5=Master!$D$4,SUM(E255:N255),
IF($O$5=Master!$D$4,SUM(E255:O255),
IF($P$5=Master!$D$4,SUM(E255:P255),0))))))))))))</f>
        <v>63865684.930000007</v>
      </c>
      <c r="V255" s="115"/>
    </row>
    <row r="256" spans="2:22" x14ac:dyDescent="0.2">
      <c r="B256" s="113"/>
      <c r="C256" s="117" t="s">
        <v>262</v>
      </c>
      <c r="D256" s="118" t="s">
        <v>483</v>
      </c>
      <c r="E256" s="119">
        <v>1456.37</v>
      </c>
      <c r="F256" s="119">
        <v>1484.5499999999997</v>
      </c>
      <c r="G256" s="119">
        <v>6156.37</v>
      </c>
      <c r="H256" s="119"/>
      <c r="I256" s="119"/>
      <c r="J256" s="119"/>
      <c r="K256" s="119"/>
      <c r="L256" s="119"/>
      <c r="M256" s="119"/>
      <c r="N256" s="119"/>
      <c r="O256" s="119"/>
      <c r="P256" s="119"/>
      <c r="Q256" s="119">
        <f t="shared" si="4"/>
        <v>9097.2899999999991</v>
      </c>
      <c r="R256" s="115"/>
      <c r="S256" s="116"/>
      <c r="T256" s="113"/>
      <c r="U256" s="119">
        <f>IF($E$5=Master!$D$4,E256,
IF($F$5=Master!$D$4,SUM(E256:F256),
IF($G$5=Master!$D$4,SUM(E256:G256),
IF($H$5=Master!$D$4,SUM(E256:H256),
IF($I$5=Master!$D$4,SUM(E256:I256),
IF($J$5=Master!$D$4,SUM(E256:J256),
IF($K$5=Master!$D$4,SUM(E256:K256),
IF($L$5=Master!$D$4,SUM(E256:L256),
IF($M$5=Master!$D$4,SUM(E256:M256),
IF($N$5=Master!$D$4,SUM(E256:N256),
IF($O$5=Master!$D$4,SUM(E256:O256),
IF($P$5=Master!$D$4,SUM(E256:P256),0))))))))))))</f>
        <v>9097.2899999999991</v>
      </c>
      <c r="V256" s="115"/>
    </row>
    <row r="257" spans="2:22" x14ac:dyDescent="0.2">
      <c r="B257" s="113"/>
      <c r="C257" s="117" t="s">
        <v>263</v>
      </c>
      <c r="D257" s="118" t="s">
        <v>484</v>
      </c>
      <c r="E257" s="119">
        <v>20706.839999999997</v>
      </c>
      <c r="F257" s="119">
        <v>24070.320000000007</v>
      </c>
      <c r="G257" s="119">
        <v>32508.47</v>
      </c>
      <c r="H257" s="119"/>
      <c r="I257" s="119"/>
      <c r="J257" s="119"/>
      <c r="K257" s="119"/>
      <c r="L257" s="119"/>
      <c r="M257" s="119"/>
      <c r="N257" s="119"/>
      <c r="O257" s="119"/>
      <c r="P257" s="119"/>
      <c r="Q257" s="119">
        <f t="shared" si="4"/>
        <v>77285.63</v>
      </c>
      <c r="R257" s="115"/>
      <c r="S257" s="116"/>
      <c r="T257" s="113"/>
      <c r="U257" s="119">
        <f>IF($E$5=Master!$D$4,E257,
IF($F$5=Master!$D$4,SUM(E257:F257),
IF($G$5=Master!$D$4,SUM(E257:G257),
IF($H$5=Master!$D$4,SUM(E257:H257),
IF($I$5=Master!$D$4,SUM(E257:I257),
IF($J$5=Master!$D$4,SUM(E257:J257),
IF($K$5=Master!$D$4,SUM(E257:K257),
IF($L$5=Master!$D$4,SUM(E257:L257),
IF($M$5=Master!$D$4,SUM(E257:M257),
IF($N$5=Master!$D$4,SUM(E257:N257),
IF($O$5=Master!$D$4,SUM(E257:O257),
IF($P$5=Master!$D$4,SUM(E257:P257),0))))))))))))</f>
        <v>77285.63</v>
      </c>
      <c r="V257" s="115"/>
    </row>
    <row r="258" spans="2:22" x14ac:dyDescent="0.2">
      <c r="B258" s="113"/>
      <c r="C258" s="117" t="s">
        <v>264</v>
      </c>
      <c r="D258" s="118" t="s">
        <v>485</v>
      </c>
      <c r="E258" s="119">
        <v>21771.05</v>
      </c>
      <c r="F258" s="119">
        <v>62028.7</v>
      </c>
      <c r="G258" s="119">
        <v>484</v>
      </c>
      <c r="H258" s="119"/>
      <c r="I258" s="119"/>
      <c r="J258" s="119"/>
      <c r="K258" s="119"/>
      <c r="L258" s="119"/>
      <c r="M258" s="119"/>
      <c r="N258" s="119"/>
      <c r="O258" s="119"/>
      <c r="P258" s="119"/>
      <c r="Q258" s="119">
        <f t="shared" si="4"/>
        <v>84283.75</v>
      </c>
      <c r="R258" s="115"/>
      <c r="S258" s="116"/>
      <c r="T258" s="113"/>
      <c r="U258" s="119">
        <f>IF($E$5=Master!$D$4,E258,
IF($F$5=Master!$D$4,SUM(E258:F258),
IF($G$5=Master!$D$4,SUM(E258:G258),
IF($H$5=Master!$D$4,SUM(E258:H258),
IF($I$5=Master!$D$4,SUM(E258:I258),
IF($J$5=Master!$D$4,SUM(E258:J258),
IF($K$5=Master!$D$4,SUM(E258:K258),
IF($L$5=Master!$D$4,SUM(E258:L258),
IF($M$5=Master!$D$4,SUM(E258:M258),
IF($N$5=Master!$D$4,SUM(E258:N258),
IF($O$5=Master!$D$4,SUM(E258:O258),
IF($P$5=Master!$D$4,SUM(E258:P258),0))))))))))))</f>
        <v>84283.75</v>
      </c>
      <c r="V258" s="115"/>
    </row>
    <row r="259" spans="2:22" ht="25.5" x14ac:dyDescent="0.2">
      <c r="B259" s="113"/>
      <c r="C259" s="117" t="s">
        <v>514</v>
      </c>
      <c r="D259" s="118" t="s">
        <v>515</v>
      </c>
      <c r="E259" s="119">
        <v>55041.640000000007</v>
      </c>
      <c r="F259" s="119">
        <v>59747.360000000001</v>
      </c>
      <c r="G259" s="119">
        <v>83428.3</v>
      </c>
      <c r="H259" s="119"/>
      <c r="I259" s="119"/>
      <c r="J259" s="119"/>
      <c r="K259" s="119"/>
      <c r="L259" s="119"/>
      <c r="M259" s="119"/>
      <c r="N259" s="119"/>
      <c r="O259" s="119"/>
      <c r="P259" s="119"/>
      <c r="Q259" s="119">
        <f t="shared" si="4"/>
        <v>198217.3</v>
      </c>
      <c r="R259" s="115"/>
      <c r="S259" s="116"/>
      <c r="T259" s="113"/>
      <c r="U259" s="119">
        <f>IF($E$5=Master!$D$4,E259,
IF($F$5=Master!$D$4,SUM(E259:F259),
IF($G$5=Master!$D$4,SUM(E259:G259),
IF($H$5=Master!$D$4,SUM(E259:H259),
IF($I$5=Master!$D$4,SUM(E259:I259),
IF($J$5=Master!$D$4,SUM(E259:J259),
IF($K$5=Master!$D$4,SUM(E259:K259),
IF($L$5=Master!$D$4,SUM(E259:L259),
IF($M$5=Master!$D$4,SUM(E259:M259),
IF($N$5=Master!$D$4,SUM(E259:N259),
IF($O$5=Master!$D$4,SUM(E259:O259),
IF($P$5=Master!$D$4,SUM(E259:P259),0))))))))))))</f>
        <v>198217.3</v>
      </c>
      <c r="V259" s="115"/>
    </row>
    <row r="260" spans="2:22" ht="25.5" x14ac:dyDescent="0.2">
      <c r="B260" s="113"/>
      <c r="C260" s="117" t="s">
        <v>552</v>
      </c>
      <c r="D260" s="118" t="s">
        <v>553</v>
      </c>
      <c r="E260" s="119">
        <v>29544.499999999996</v>
      </c>
      <c r="F260" s="119">
        <v>57194.770000000011</v>
      </c>
      <c r="G260" s="119">
        <v>95897.569999999992</v>
      </c>
      <c r="H260" s="119"/>
      <c r="I260" s="119"/>
      <c r="J260" s="119"/>
      <c r="K260" s="119"/>
      <c r="L260" s="119"/>
      <c r="M260" s="119"/>
      <c r="N260" s="119"/>
      <c r="O260" s="119"/>
      <c r="P260" s="119"/>
      <c r="Q260" s="119">
        <f t="shared" si="4"/>
        <v>182636.84</v>
      </c>
      <c r="R260" s="115"/>
      <c r="S260" s="116"/>
      <c r="T260" s="113"/>
      <c r="U260" s="119">
        <f>IF($E$5=Master!$D$4,E260,
IF($F$5=Master!$D$4,SUM(E260:F260),
IF($G$5=Master!$D$4,SUM(E260:G260),
IF($H$5=Master!$D$4,SUM(E260:H260),
IF($I$5=Master!$D$4,SUM(E260:I260),
IF($J$5=Master!$D$4,SUM(E260:J260),
IF($K$5=Master!$D$4,SUM(E260:K260),
IF($L$5=Master!$D$4,SUM(E260:L260),
IF($M$5=Master!$D$4,SUM(E260:M260),
IF($N$5=Master!$D$4,SUM(E260:N260),
IF($O$5=Master!$D$4,SUM(E260:O260),
IF($P$5=Master!$D$4,SUM(E260:P260),0))))))))))))</f>
        <v>182636.84</v>
      </c>
      <c r="V260" s="115"/>
    </row>
    <row r="261" spans="2:22" x14ac:dyDescent="0.2">
      <c r="B261" s="113"/>
      <c r="C261" s="117"/>
      <c r="D261" s="118"/>
      <c r="E261" s="119"/>
      <c r="F261" s="119"/>
      <c r="G261" s="119"/>
      <c r="H261" s="119"/>
      <c r="I261" s="119"/>
      <c r="J261" s="119"/>
      <c r="K261" s="119"/>
      <c r="L261" s="119"/>
      <c r="M261" s="119"/>
      <c r="N261" s="119"/>
      <c r="O261" s="119"/>
      <c r="P261" s="119"/>
      <c r="Q261" s="119"/>
      <c r="R261" s="115"/>
      <c r="S261" s="116"/>
      <c r="T261" s="113"/>
      <c r="U261" s="119">
        <f>IF($E$5=Master!$D$4,E261,
IF($F$5=Master!$D$4,SUM(E261:F261),
IF($G$5=Master!$D$4,SUM(E261:G261),
IF($H$5=Master!$D$4,SUM(E261:H261),
IF($I$5=Master!$D$4,SUM(E261:I261),
IF($J$5=Master!$D$4,SUM(E261:J261),
IF($K$5=Master!$D$4,SUM(E261:K261),
IF($L$5=Master!$D$4,SUM(E261:L261),
IF($M$5=Master!$D$4,SUM(E261:M261),
IF($N$5=Master!$D$4,SUM(E261:N261),
IF($O$5=Master!$D$4,SUM(E261:O261),
IF($P$5=Master!$D$4,SUM(E261:P261),0))))))))))))</f>
        <v>0</v>
      </c>
      <c r="V261" s="115"/>
    </row>
    <row r="262" spans="2:22" x14ac:dyDescent="0.2">
      <c r="B262" s="113"/>
      <c r="C262" s="117"/>
      <c r="D262" s="118"/>
      <c r="E262" s="119"/>
      <c r="F262" s="119"/>
      <c r="G262" s="119"/>
      <c r="H262" s="119"/>
      <c r="I262" s="119"/>
      <c r="J262" s="119"/>
      <c r="K262" s="119"/>
      <c r="L262" s="119"/>
      <c r="M262" s="119"/>
      <c r="N262" s="119"/>
      <c r="O262" s="119"/>
      <c r="P262" s="119"/>
      <c r="Q262" s="119"/>
      <c r="R262" s="115"/>
      <c r="S262" s="116"/>
      <c r="T262" s="113"/>
      <c r="U262" s="119">
        <f>IF($E$5=Master!$D$4,E262,
IF($F$5=Master!$D$4,SUM(E262:F262),
IF($G$5=Master!$D$4,SUM(E262:G262),
IF($H$5=Master!$D$4,SUM(E262:H262),
IF($I$5=Master!$D$4,SUM(E262:I262),
IF($J$5=Master!$D$4,SUM(E262:J262),
IF($K$5=Master!$D$4,SUM(E262:K262),
IF($L$5=Master!$D$4,SUM(E262:L262),
IF($M$5=Master!$D$4,SUM(E262:M262),
IF($N$5=Master!$D$4,SUM(E262:N262),
IF($O$5=Master!$D$4,SUM(E262:O262),
IF($P$5=Master!$D$4,SUM(E262:P262),0))))))))))))</f>
        <v>0</v>
      </c>
      <c r="V262" s="115"/>
    </row>
    <row r="263" spans="2:22" x14ac:dyDescent="0.2">
      <c r="B263" s="113"/>
      <c r="C263" s="117"/>
      <c r="D263" s="118"/>
      <c r="E263" s="119"/>
      <c r="F263" s="119"/>
      <c r="G263" s="119"/>
      <c r="H263" s="119"/>
      <c r="I263" s="119"/>
      <c r="J263" s="119"/>
      <c r="K263" s="119"/>
      <c r="L263" s="119"/>
      <c r="M263" s="119"/>
      <c r="N263" s="119"/>
      <c r="O263" s="119"/>
      <c r="P263" s="119"/>
      <c r="Q263" s="119"/>
      <c r="R263" s="115"/>
      <c r="S263" s="116"/>
      <c r="T263" s="113"/>
      <c r="U263" s="119">
        <f>IF($E$5=Master!$D$4,E263,
IF($F$5=Master!$D$4,SUM(E263:F263),
IF($G$5=Master!$D$4,SUM(E263:G263),
IF($H$5=Master!$D$4,SUM(E263:H263),
IF($I$5=Master!$D$4,SUM(E263:I263),
IF($J$5=Master!$D$4,SUM(E263:J263),
IF($K$5=Master!$D$4,SUM(E263:K263),
IF($L$5=Master!$D$4,SUM(E263:L263),
IF($M$5=Master!$D$4,SUM(E263:M263),
IF($N$5=Master!$D$4,SUM(E263:N263),
IF($O$5=Master!$D$4,SUM(E263:O263),
IF($P$5=Master!$D$4,SUM(E263:P263),0))))))))))))</f>
        <v>0</v>
      </c>
      <c r="V263" s="115"/>
    </row>
    <row r="264" spans="2:22" ht="13.5" thickBot="1" x14ac:dyDescent="0.25">
      <c r="B264" s="88"/>
      <c r="C264" s="120"/>
      <c r="D264" s="121"/>
      <c r="E264" s="122"/>
      <c r="F264" s="122"/>
      <c r="G264" s="122"/>
      <c r="H264" s="122"/>
      <c r="I264" s="122"/>
      <c r="J264" s="122"/>
      <c r="K264" s="122"/>
      <c r="L264" s="122"/>
      <c r="M264" s="122"/>
      <c r="N264" s="122"/>
      <c r="O264" s="122"/>
      <c r="P264" s="122"/>
      <c r="Q264" s="122"/>
      <c r="R264" s="94"/>
      <c r="S264" s="116"/>
      <c r="T264" s="88"/>
      <c r="U264" s="122"/>
      <c r="V264" s="94"/>
    </row>
    <row r="265" spans="2:22" ht="13.5" thickTop="1" x14ac:dyDescent="0.2"/>
    <row r="267" spans="2:22" ht="13.5" thickBot="1" x14ac:dyDescent="0.25"/>
    <row r="268" spans="2:22" s="106" customFormat="1" ht="14.25" thickTop="1" thickBot="1" x14ac:dyDescent="0.25">
      <c r="B268" s="33"/>
      <c r="C268" s="35"/>
      <c r="D268" s="35"/>
      <c r="E268" s="104"/>
      <c r="F268" s="104"/>
      <c r="G268" s="104"/>
      <c r="H268" s="104"/>
      <c r="I268" s="104"/>
      <c r="J268" s="104"/>
      <c r="K268" s="104"/>
      <c r="L268" s="104"/>
      <c r="M268" s="104"/>
      <c r="N268" s="104"/>
      <c r="O268" s="104"/>
      <c r="P268" s="104"/>
      <c r="Q268" s="104"/>
      <c r="R268" s="39"/>
      <c r="S268" s="105"/>
      <c r="T268" s="33"/>
      <c r="U268" s="104"/>
      <c r="V268" s="39"/>
    </row>
    <row r="269" spans="2:22" s="106" customFormat="1" ht="19.5" thickBot="1" x14ac:dyDescent="0.25">
      <c r="B269" s="50"/>
      <c r="C269" s="52"/>
      <c r="D269" s="52"/>
      <c r="E269" s="165" t="s">
        <v>556</v>
      </c>
      <c r="F269" s="166"/>
      <c r="G269" s="166"/>
      <c r="H269" s="166"/>
      <c r="I269" s="166"/>
      <c r="J269" s="166"/>
      <c r="K269" s="166"/>
      <c r="L269" s="166"/>
      <c r="M269" s="166"/>
      <c r="N269" s="166"/>
      <c r="O269" s="166"/>
      <c r="P269" s="166"/>
      <c r="Q269" s="167"/>
      <c r="R269" s="54"/>
      <c r="S269" s="105"/>
      <c r="T269" s="50"/>
      <c r="V269" s="54"/>
    </row>
    <row r="270" spans="2:22" s="106" customFormat="1" ht="63.75" x14ac:dyDescent="0.2">
      <c r="B270" s="50"/>
      <c r="C270" s="52"/>
      <c r="D270" s="52"/>
      <c r="E270" s="107" t="s">
        <v>4</v>
      </c>
      <c r="F270" s="107" t="s">
        <v>15</v>
      </c>
      <c r="G270" s="107" t="s">
        <v>16</v>
      </c>
      <c r="H270" s="107" t="s">
        <v>17</v>
      </c>
      <c r="I270" s="107" t="s">
        <v>18</v>
      </c>
      <c r="J270" s="107" t="s">
        <v>19</v>
      </c>
      <c r="K270" s="107" t="s">
        <v>20</v>
      </c>
      <c r="L270" s="107" t="s">
        <v>21</v>
      </c>
      <c r="M270" s="107" t="s">
        <v>22</v>
      </c>
      <c r="N270" s="107" t="s">
        <v>23</v>
      </c>
      <c r="O270" s="107" t="s">
        <v>24</v>
      </c>
      <c r="P270" s="107" t="s">
        <v>25</v>
      </c>
      <c r="Q270" s="107" t="s">
        <v>26</v>
      </c>
      <c r="R270" s="54"/>
      <c r="S270" s="105"/>
      <c r="T270" s="50"/>
      <c r="U270" s="107" t="s">
        <v>26</v>
      </c>
      <c r="V270" s="54"/>
    </row>
    <row r="271" spans="2:22" s="112" customFormat="1" ht="13.5" thickBot="1" x14ac:dyDescent="0.3">
      <c r="B271" s="66"/>
      <c r="C271" s="108" t="s">
        <v>489</v>
      </c>
      <c r="D271" s="109" t="s">
        <v>27</v>
      </c>
      <c r="E271" s="110"/>
      <c r="F271" s="110"/>
      <c r="G271" s="110"/>
      <c r="H271" s="110"/>
      <c r="I271" s="110"/>
      <c r="J271" s="110"/>
      <c r="K271" s="110"/>
      <c r="L271" s="110"/>
      <c r="M271" s="110"/>
      <c r="N271" s="110"/>
      <c r="O271" s="110"/>
      <c r="P271" s="110"/>
      <c r="Q271" s="110"/>
      <c r="R271" s="71"/>
      <c r="S271" s="111"/>
      <c r="T271" s="66"/>
      <c r="U271" s="110"/>
      <c r="V271" s="71"/>
    </row>
    <row r="272" spans="2:22" ht="13.5" thickBot="1" x14ac:dyDescent="0.25">
      <c r="B272" s="113"/>
      <c r="C272" s="171" t="s">
        <v>31</v>
      </c>
      <c r="D272" s="172"/>
      <c r="E272" s="114">
        <f t="shared" ref="E272:O272" si="5">SUM(E273:E525)</f>
        <v>245866008.25000003</v>
      </c>
      <c r="F272" s="114">
        <f t="shared" si="5"/>
        <v>245667361.62</v>
      </c>
      <c r="G272" s="114">
        <f t="shared" si="5"/>
        <v>309561998.61000013</v>
      </c>
      <c r="H272" s="114">
        <f t="shared" si="5"/>
        <v>785215879.29999959</v>
      </c>
      <c r="I272" s="114">
        <f t="shared" si="5"/>
        <v>294791242.68999994</v>
      </c>
      <c r="J272" s="114">
        <f t="shared" si="5"/>
        <v>293679779.69</v>
      </c>
      <c r="K272" s="114">
        <f t="shared" si="5"/>
        <v>294443187.84000003</v>
      </c>
      <c r="L272" s="114">
        <f t="shared" si="5"/>
        <v>236657566.73999995</v>
      </c>
      <c r="M272" s="114">
        <f t="shared" si="5"/>
        <v>301155117.05000007</v>
      </c>
      <c r="N272" s="114">
        <f t="shared" si="5"/>
        <v>285166851.19999999</v>
      </c>
      <c r="O272" s="114">
        <f t="shared" si="5"/>
        <v>290791489.38999975</v>
      </c>
      <c r="P272" s="114">
        <f>SUM(P273:P525)</f>
        <v>443838540.289002</v>
      </c>
      <c r="Q272" s="114">
        <f>SUM(Q273:Q525)</f>
        <v>4026835022.6690016</v>
      </c>
      <c r="R272" s="115"/>
      <c r="S272" s="116"/>
      <c r="T272" s="113"/>
      <c r="U272" s="114">
        <f>SUM(U273:U528)</f>
        <v>801095368.48000002</v>
      </c>
      <c r="V272" s="115"/>
    </row>
    <row r="273" spans="2:22" x14ac:dyDescent="0.2">
      <c r="B273" s="113"/>
      <c r="C273" s="117" t="s">
        <v>45</v>
      </c>
      <c r="D273" s="118" t="s">
        <v>265</v>
      </c>
      <c r="E273" s="119">
        <v>29367.469999999998</v>
      </c>
      <c r="F273" s="119">
        <v>44545.720000000008</v>
      </c>
      <c r="G273" s="119">
        <v>48890.950000000004</v>
      </c>
      <c r="H273" s="119">
        <v>43669.03</v>
      </c>
      <c r="I273" s="119">
        <v>44643.510000000009</v>
      </c>
      <c r="J273" s="119">
        <v>43474.020000000004</v>
      </c>
      <c r="K273" s="119">
        <v>45087.780000000006</v>
      </c>
      <c r="L273" s="119">
        <v>42069.91</v>
      </c>
      <c r="M273" s="119">
        <v>43437.850000000006</v>
      </c>
      <c r="N273" s="119">
        <v>45734.87</v>
      </c>
      <c r="O273" s="119">
        <v>45101.540000000008</v>
      </c>
      <c r="P273" s="119">
        <v>49767.599999999991</v>
      </c>
      <c r="Q273" s="119">
        <f>SUM(E273:P273)</f>
        <v>525790.25</v>
      </c>
      <c r="R273" s="115"/>
      <c r="S273" s="116"/>
      <c r="T273" s="113"/>
      <c r="U273" s="119">
        <f>IF($E$5=Master!$D$4,E273,
IF($F$5=Master!$D$4,SUM(E273:F273),
IF($G$5=Master!$D$4,SUM(E273:G273),
IF($H$5=Master!$D$4,SUM(E273:H273),
IF($I$5=Master!$D$4,SUM(E273:I273),
IF($J$5=Master!$D$4,SUM(E273:J273),
IF($K$5=Master!$D$4,SUM(E273:K273),
IF($L$5=Master!$D$4,SUM(E273:L273),
IF($M$5=Master!$D$4,SUM(E273:M273),
IF($N$5=Master!$D$4,SUM(E273:N273),
IF($O$5=Master!$D$4,SUM(E273:O273),
IF($P$5=Master!$D$4,SUM(E273:P273),0))))))))))))</f>
        <v>122804.14000000001</v>
      </c>
      <c r="V273" s="115"/>
    </row>
    <row r="274" spans="2:22" ht="25.5" x14ac:dyDescent="0.2">
      <c r="B274" s="113"/>
      <c r="C274" s="117" t="s">
        <v>46</v>
      </c>
      <c r="D274" s="118" t="s">
        <v>266</v>
      </c>
      <c r="E274" s="119">
        <v>3600.8500000000004</v>
      </c>
      <c r="F274" s="119">
        <v>3600.8500000000004</v>
      </c>
      <c r="G274" s="119">
        <v>3688.6699999999996</v>
      </c>
      <c r="H274" s="119">
        <v>3661.52</v>
      </c>
      <c r="I274" s="119">
        <v>3632.32</v>
      </c>
      <c r="J274" s="119">
        <v>3594.25</v>
      </c>
      <c r="K274" s="119">
        <v>3611.05</v>
      </c>
      <c r="L274" s="119">
        <v>3607.31</v>
      </c>
      <c r="M274" s="119">
        <v>3608.7200000000003</v>
      </c>
      <c r="N274" s="119">
        <v>3655.6600000000003</v>
      </c>
      <c r="O274" s="119">
        <v>3690.88</v>
      </c>
      <c r="P274" s="119">
        <v>3948.9199999999996</v>
      </c>
      <c r="Q274" s="119">
        <f t="shared" ref="Q274:Q337" si="6">SUM(E274:P274)</f>
        <v>43901</v>
      </c>
      <c r="R274" s="115"/>
      <c r="S274" s="116"/>
      <c r="T274" s="113"/>
      <c r="U274" s="119">
        <f>IF($E$5=Master!$D$4,E274,
IF($F$5=Master!$D$4,SUM(E274:F274),
IF($G$5=Master!$D$4,SUM(E274:G274),
IF($H$5=Master!$D$4,SUM(E274:H274),
IF($I$5=Master!$D$4,SUM(E274:I274),
IF($J$5=Master!$D$4,SUM(E274:J274),
IF($K$5=Master!$D$4,SUM(E274:K274),
IF($L$5=Master!$D$4,SUM(E274:L274),
IF($M$5=Master!$D$4,SUM(E274:M274),
IF($N$5=Master!$D$4,SUM(E274:N274),
IF($O$5=Master!$D$4,SUM(E274:O274),
IF($P$5=Master!$D$4,SUM(E274:P274),0))))))))))))</f>
        <v>10890.37</v>
      </c>
      <c r="V274" s="115"/>
    </row>
    <row r="275" spans="2:22" ht="25.5" x14ac:dyDescent="0.2">
      <c r="B275" s="113"/>
      <c r="C275" s="117" t="s">
        <v>47</v>
      </c>
      <c r="D275" s="118" t="s">
        <v>267</v>
      </c>
      <c r="E275" s="119">
        <v>119914.55000000002</v>
      </c>
      <c r="F275" s="119">
        <v>133772.36000000004</v>
      </c>
      <c r="G275" s="119">
        <v>189483.59999999992</v>
      </c>
      <c r="H275" s="119">
        <v>204135.01999999993</v>
      </c>
      <c r="I275" s="119">
        <v>181825.81999999992</v>
      </c>
      <c r="J275" s="119">
        <v>203988.84999999986</v>
      </c>
      <c r="K275" s="119">
        <v>194266.86999999991</v>
      </c>
      <c r="L275" s="119">
        <v>167981.63999999993</v>
      </c>
      <c r="M275" s="119">
        <v>182829.38000000003</v>
      </c>
      <c r="N275" s="119">
        <v>197617.12999999986</v>
      </c>
      <c r="O275" s="119">
        <v>194663.79999999996</v>
      </c>
      <c r="P275" s="119">
        <v>350859.63000000012</v>
      </c>
      <c r="Q275" s="119">
        <f t="shared" si="6"/>
        <v>2321338.6499999994</v>
      </c>
      <c r="R275" s="115"/>
      <c r="S275" s="116"/>
      <c r="T275" s="113"/>
      <c r="U275" s="119">
        <f>IF($E$5=Master!$D$4,E275,
IF($F$5=Master!$D$4,SUM(E275:F275),
IF($G$5=Master!$D$4,SUM(E275:G275),
IF($H$5=Master!$D$4,SUM(E275:H275),
IF($I$5=Master!$D$4,SUM(E275:I275),
IF($J$5=Master!$D$4,SUM(E275:J275),
IF($K$5=Master!$D$4,SUM(E275:K275),
IF($L$5=Master!$D$4,SUM(E275:L275),
IF($M$5=Master!$D$4,SUM(E275:M275),
IF($N$5=Master!$D$4,SUM(E275:N275),
IF($O$5=Master!$D$4,SUM(E275:O275),
IF($P$5=Master!$D$4,SUM(E275:P275),0))))))))))))</f>
        <v>443170.51</v>
      </c>
      <c r="V275" s="115"/>
    </row>
    <row r="276" spans="2:22" x14ac:dyDescent="0.2">
      <c r="B276" s="113"/>
      <c r="C276" s="117" t="s">
        <v>48</v>
      </c>
      <c r="D276" s="118" t="s">
        <v>268</v>
      </c>
      <c r="E276" s="119">
        <v>30256.650000000009</v>
      </c>
      <c r="F276" s="119">
        <v>34528.060000000012</v>
      </c>
      <c r="G276" s="119">
        <v>44454.590000000018</v>
      </c>
      <c r="H276" s="119">
        <v>46289.740000000005</v>
      </c>
      <c r="I276" s="119">
        <v>43496.410000000018</v>
      </c>
      <c r="J276" s="119">
        <v>44542.709999999992</v>
      </c>
      <c r="K276" s="119">
        <v>45437.580000000016</v>
      </c>
      <c r="L276" s="119">
        <v>40361.399999999994</v>
      </c>
      <c r="M276" s="119">
        <v>43395.429999999993</v>
      </c>
      <c r="N276" s="119">
        <v>45253.560000000012</v>
      </c>
      <c r="O276" s="119">
        <v>50892.48000000001</v>
      </c>
      <c r="P276" s="119">
        <v>67832.549999999988</v>
      </c>
      <c r="Q276" s="119">
        <f t="shared" si="6"/>
        <v>536741.16000000015</v>
      </c>
      <c r="R276" s="115"/>
      <c r="S276" s="116"/>
      <c r="T276" s="113"/>
      <c r="U276" s="119">
        <f>IF($E$5=Master!$D$4,E276,
IF($F$5=Master!$D$4,SUM(E276:F276),
IF($G$5=Master!$D$4,SUM(E276:G276),
IF($H$5=Master!$D$4,SUM(E276:H276),
IF($I$5=Master!$D$4,SUM(E276:I276),
IF($J$5=Master!$D$4,SUM(E276:J276),
IF($K$5=Master!$D$4,SUM(E276:K276),
IF($L$5=Master!$D$4,SUM(E276:L276),
IF($M$5=Master!$D$4,SUM(E276:M276),
IF($N$5=Master!$D$4,SUM(E276:N276),
IF($O$5=Master!$D$4,SUM(E276:O276),
IF($P$5=Master!$D$4,SUM(E276:P276),0))))))))))))</f>
        <v>109239.30000000005</v>
      </c>
      <c r="V276" s="115"/>
    </row>
    <row r="277" spans="2:22" x14ac:dyDescent="0.2">
      <c r="B277" s="113"/>
      <c r="C277" s="117" t="s">
        <v>49</v>
      </c>
      <c r="D277" s="118" t="s">
        <v>269</v>
      </c>
      <c r="E277" s="119">
        <v>113528.24</v>
      </c>
      <c r="F277" s="119">
        <v>132048.79999999999</v>
      </c>
      <c r="G277" s="119">
        <v>205480.17999999991</v>
      </c>
      <c r="H277" s="119">
        <v>205639.58000000007</v>
      </c>
      <c r="I277" s="119">
        <v>200488.03000000009</v>
      </c>
      <c r="J277" s="119">
        <v>217560.22999999992</v>
      </c>
      <c r="K277" s="119">
        <v>214420.15000000005</v>
      </c>
      <c r="L277" s="119">
        <v>162287.19999999992</v>
      </c>
      <c r="M277" s="119">
        <v>167850.93999999994</v>
      </c>
      <c r="N277" s="119">
        <v>208302.94999999995</v>
      </c>
      <c r="O277" s="119">
        <v>216597.45</v>
      </c>
      <c r="P277" s="119">
        <v>282685.36499999999</v>
      </c>
      <c r="Q277" s="119">
        <f t="shared" si="6"/>
        <v>2326889.1150000002</v>
      </c>
      <c r="R277" s="115"/>
      <c r="S277" s="116"/>
      <c r="T277" s="113"/>
      <c r="U277" s="119">
        <f>IF($E$5=Master!$D$4,E277,
IF($F$5=Master!$D$4,SUM(E277:F277),
IF($G$5=Master!$D$4,SUM(E277:G277),
IF($H$5=Master!$D$4,SUM(E277:H277),
IF($I$5=Master!$D$4,SUM(E277:I277),
IF($J$5=Master!$D$4,SUM(E277:J277),
IF($K$5=Master!$D$4,SUM(E277:K277),
IF($L$5=Master!$D$4,SUM(E277:L277),
IF($M$5=Master!$D$4,SUM(E277:M277),
IF($N$5=Master!$D$4,SUM(E277:N277),
IF($O$5=Master!$D$4,SUM(E277:O277),
IF($P$5=Master!$D$4,SUM(E277:P277),0))))))))))))</f>
        <v>451057.21999999986</v>
      </c>
      <c r="V277" s="115"/>
    </row>
    <row r="278" spans="2:22" ht="25.5" x14ac:dyDescent="0.2">
      <c r="B278" s="113"/>
      <c r="C278" s="117" t="s">
        <v>50</v>
      </c>
      <c r="D278" s="118" t="s">
        <v>270</v>
      </c>
      <c r="E278" s="119">
        <v>56138.940000000017</v>
      </c>
      <c r="F278" s="119">
        <v>54939.270000000019</v>
      </c>
      <c r="G278" s="119">
        <v>138829.03</v>
      </c>
      <c r="H278" s="119">
        <v>86923.840000000026</v>
      </c>
      <c r="I278" s="119">
        <v>81061.569999999978</v>
      </c>
      <c r="J278" s="119">
        <v>82999.259999999966</v>
      </c>
      <c r="K278" s="119">
        <v>94247.160000000018</v>
      </c>
      <c r="L278" s="119">
        <v>72779.400000000009</v>
      </c>
      <c r="M278" s="119">
        <v>80348.429999999978</v>
      </c>
      <c r="N278" s="119">
        <v>95667.800000000017</v>
      </c>
      <c r="O278" s="119">
        <v>93596.949999999968</v>
      </c>
      <c r="P278" s="119">
        <v>159461.12</v>
      </c>
      <c r="Q278" s="119">
        <f t="shared" si="6"/>
        <v>1096992.77</v>
      </c>
      <c r="R278" s="115"/>
      <c r="S278" s="116"/>
      <c r="T278" s="113"/>
      <c r="U278" s="119">
        <f>IF($E$5=Master!$D$4,E278,
IF($F$5=Master!$D$4,SUM(E278:F278),
IF($G$5=Master!$D$4,SUM(E278:G278),
IF($H$5=Master!$D$4,SUM(E278:H278),
IF($I$5=Master!$D$4,SUM(E278:I278),
IF($J$5=Master!$D$4,SUM(E278:J278),
IF($K$5=Master!$D$4,SUM(E278:K278),
IF($L$5=Master!$D$4,SUM(E278:L278),
IF($M$5=Master!$D$4,SUM(E278:M278),
IF($N$5=Master!$D$4,SUM(E278:N278),
IF($O$5=Master!$D$4,SUM(E278:O278),
IF($P$5=Master!$D$4,SUM(E278:P278),0))))))))))))</f>
        <v>249907.24000000005</v>
      </c>
      <c r="V278" s="115"/>
    </row>
    <row r="279" spans="2:22" x14ac:dyDescent="0.2">
      <c r="B279" s="113"/>
      <c r="C279" s="117" t="s">
        <v>51</v>
      </c>
      <c r="D279" s="118" t="s">
        <v>271</v>
      </c>
      <c r="E279" s="119">
        <v>59527.44</v>
      </c>
      <c r="F279" s="119">
        <v>63915.090000000004</v>
      </c>
      <c r="G279" s="119">
        <v>109787.03</v>
      </c>
      <c r="H279" s="119">
        <v>82768.739999999991</v>
      </c>
      <c r="I279" s="119">
        <v>84759.4</v>
      </c>
      <c r="J279" s="119">
        <v>75847.38</v>
      </c>
      <c r="K279" s="119">
        <v>91154.97</v>
      </c>
      <c r="L279" s="119">
        <v>67139.959999999992</v>
      </c>
      <c r="M279" s="119">
        <v>74202.03</v>
      </c>
      <c r="N279" s="119">
        <v>96300.889999999985</v>
      </c>
      <c r="O279" s="119">
        <v>93011.310000000012</v>
      </c>
      <c r="P279" s="119">
        <v>134586.98000000001</v>
      </c>
      <c r="Q279" s="119">
        <f t="shared" si="6"/>
        <v>1033001.22</v>
      </c>
      <c r="R279" s="115"/>
      <c r="S279" s="116"/>
      <c r="T279" s="113"/>
      <c r="U279" s="119">
        <f>IF($E$5=Master!$D$4,E279,
IF($F$5=Master!$D$4,SUM(E279:F279),
IF($G$5=Master!$D$4,SUM(E279:G279),
IF($H$5=Master!$D$4,SUM(E279:H279),
IF($I$5=Master!$D$4,SUM(E279:I279),
IF($J$5=Master!$D$4,SUM(E279:J279),
IF($K$5=Master!$D$4,SUM(E279:K279),
IF($L$5=Master!$D$4,SUM(E279:L279),
IF($M$5=Master!$D$4,SUM(E279:M279),
IF($N$5=Master!$D$4,SUM(E279:N279),
IF($O$5=Master!$D$4,SUM(E279:O279),
IF($P$5=Master!$D$4,SUM(E279:P279),0))))))))))))</f>
        <v>233229.56</v>
      </c>
      <c r="V279" s="115"/>
    </row>
    <row r="280" spans="2:22" x14ac:dyDescent="0.2">
      <c r="B280" s="113"/>
      <c r="C280" s="117" t="s">
        <v>52</v>
      </c>
      <c r="D280" s="118" t="s">
        <v>272</v>
      </c>
      <c r="E280" s="119">
        <v>9936.2000000000007</v>
      </c>
      <c r="F280" s="119">
        <v>9936.2000000000007</v>
      </c>
      <c r="G280" s="119">
        <v>22487.97</v>
      </c>
      <c r="H280" s="119">
        <v>17447.29</v>
      </c>
      <c r="I280" s="119">
        <v>14657.14</v>
      </c>
      <c r="J280" s="119">
        <v>18722.439999999999</v>
      </c>
      <c r="K280" s="119">
        <v>20148.29</v>
      </c>
      <c r="L280" s="119">
        <v>11510.31</v>
      </c>
      <c r="M280" s="119">
        <v>14034.34</v>
      </c>
      <c r="N280" s="119">
        <v>25122.25</v>
      </c>
      <c r="O280" s="119">
        <v>23070.92</v>
      </c>
      <c r="P280" s="119">
        <v>67926.649999999994</v>
      </c>
      <c r="Q280" s="119">
        <f t="shared" si="6"/>
        <v>254999.99999999997</v>
      </c>
      <c r="R280" s="115"/>
      <c r="S280" s="116"/>
      <c r="T280" s="113"/>
      <c r="U280" s="119">
        <f>IF($E$5=Master!$D$4,E280,
IF($F$5=Master!$D$4,SUM(E280:F280),
IF($G$5=Master!$D$4,SUM(E280:G280),
IF($H$5=Master!$D$4,SUM(E280:H280),
IF($I$5=Master!$D$4,SUM(E280:I280),
IF($J$5=Master!$D$4,SUM(E280:J280),
IF($K$5=Master!$D$4,SUM(E280:K280),
IF($L$5=Master!$D$4,SUM(E280:L280),
IF($M$5=Master!$D$4,SUM(E280:M280),
IF($N$5=Master!$D$4,SUM(E280:N280),
IF($O$5=Master!$D$4,SUM(E280:O280),
IF($P$5=Master!$D$4,SUM(E280:P280),0))))))))))))</f>
        <v>42360.37</v>
      </c>
      <c r="V280" s="115"/>
    </row>
    <row r="281" spans="2:22" x14ac:dyDescent="0.2">
      <c r="B281" s="113"/>
      <c r="C281" s="117" t="s">
        <v>53</v>
      </c>
      <c r="D281" s="118" t="s">
        <v>273</v>
      </c>
      <c r="E281" s="119">
        <v>94667.64</v>
      </c>
      <c r="F281" s="119">
        <v>106475.59999999999</v>
      </c>
      <c r="G281" s="119">
        <v>222925.90999999997</v>
      </c>
      <c r="H281" s="119">
        <v>140747.87999999992</v>
      </c>
      <c r="I281" s="119">
        <v>126244.15999999999</v>
      </c>
      <c r="J281" s="119">
        <v>130229.31999999996</v>
      </c>
      <c r="K281" s="119">
        <v>141873.46999999997</v>
      </c>
      <c r="L281" s="119">
        <v>133417.54999999996</v>
      </c>
      <c r="M281" s="119">
        <v>129787.48999999998</v>
      </c>
      <c r="N281" s="119">
        <v>134610.70999999996</v>
      </c>
      <c r="O281" s="119">
        <v>134658.43999999997</v>
      </c>
      <c r="P281" s="119">
        <v>181194.40700000001</v>
      </c>
      <c r="Q281" s="119">
        <f t="shared" si="6"/>
        <v>1676832.5769999996</v>
      </c>
      <c r="R281" s="115"/>
      <c r="S281" s="116"/>
      <c r="T281" s="113"/>
      <c r="U281" s="119">
        <f>IF($E$5=Master!$D$4,E281,
IF($F$5=Master!$D$4,SUM(E281:F281),
IF($G$5=Master!$D$4,SUM(E281:G281),
IF($H$5=Master!$D$4,SUM(E281:H281),
IF($I$5=Master!$D$4,SUM(E281:I281),
IF($J$5=Master!$D$4,SUM(E281:J281),
IF($K$5=Master!$D$4,SUM(E281:K281),
IF($L$5=Master!$D$4,SUM(E281:L281),
IF($M$5=Master!$D$4,SUM(E281:M281),
IF($N$5=Master!$D$4,SUM(E281:N281),
IF($O$5=Master!$D$4,SUM(E281:O281),
IF($P$5=Master!$D$4,SUM(E281:P281),0))))))))))))</f>
        <v>424069.14999999997</v>
      </c>
      <c r="V281" s="115"/>
    </row>
    <row r="282" spans="2:22" ht="25.5" x14ac:dyDescent="0.2">
      <c r="B282" s="113"/>
      <c r="C282" s="117" t="s">
        <v>54</v>
      </c>
      <c r="D282" s="118" t="s">
        <v>274</v>
      </c>
      <c r="E282" s="119">
        <v>317288.78000000003</v>
      </c>
      <c r="F282" s="119">
        <v>444759.88999999996</v>
      </c>
      <c r="G282" s="119">
        <v>563478.51</v>
      </c>
      <c r="H282" s="119">
        <v>730095.31</v>
      </c>
      <c r="I282" s="119">
        <v>1285756.6400000001</v>
      </c>
      <c r="J282" s="119">
        <v>875190.24000000011</v>
      </c>
      <c r="K282" s="119">
        <v>687995.31</v>
      </c>
      <c r="L282" s="119">
        <v>681426.4800000001</v>
      </c>
      <c r="M282" s="119">
        <v>661546.13</v>
      </c>
      <c r="N282" s="119">
        <v>657149.03</v>
      </c>
      <c r="O282" s="119">
        <v>645264.42000000004</v>
      </c>
      <c r="P282" s="119">
        <v>586813.72600000002</v>
      </c>
      <c r="Q282" s="119">
        <f t="shared" si="6"/>
        <v>8136764.466</v>
      </c>
      <c r="R282" s="115"/>
      <c r="S282" s="116"/>
      <c r="T282" s="113"/>
      <c r="U282" s="119">
        <f>IF($E$5=Master!$D$4,E282,
IF($F$5=Master!$D$4,SUM(E282:F282),
IF($G$5=Master!$D$4,SUM(E282:G282),
IF($H$5=Master!$D$4,SUM(E282:H282),
IF($I$5=Master!$D$4,SUM(E282:I282),
IF($J$5=Master!$D$4,SUM(E282:J282),
IF($K$5=Master!$D$4,SUM(E282:K282),
IF($L$5=Master!$D$4,SUM(E282:L282),
IF($M$5=Master!$D$4,SUM(E282:M282),
IF($N$5=Master!$D$4,SUM(E282:N282),
IF($O$5=Master!$D$4,SUM(E282:O282),
IF($P$5=Master!$D$4,SUM(E282:P282),0))))))))))))</f>
        <v>1325527.18</v>
      </c>
      <c r="V282" s="115"/>
    </row>
    <row r="283" spans="2:22" x14ac:dyDescent="0.2">
      <c r="B283" s="113"/>
      <c r="C283" s="117" t="s">
        <v>55</v>
      </c>
      <c r="D283" s="118" t="s">
        <v>275</v>
      </c>
      <c r="E283" s="119">
        <v>383540.26</v>
      </c>
      <c r="F283" s="119">
        <v>429615.44</v>
      </c>
      <c r="G283" s="119">
        <v>732381.28</v>
      </c>
      <c r="H283" s="119">
        <v>617893.1</v>
      </c>
      <c r="I283" s="119">
        <v>766624.52</v>
      </c>
      <c r="J283" s="119">
        <v>556013.48</v>
      </c>
      <c r="K283" s="119">
        <v>500793.13</v>
      </c>
      <c r="L283" s="119">
        <v>494636.54</v>
      </c>
      <c r="M283" s="119">
        <v>491586.2</v>
      </c>
      <c r="N283" s="119">
        <v>491111.6</v>
      </c>
      <c r="O283" s="119">
        <v>453683.13999999996</v>
      </c>
      <c r="P283" s="119">
        <v>438862.79</v>
      </c>
      <c r="Q283" s="119">
        <f t="shared" si="6"/>
        <v>6356741.4799999995</v>
      </c>
      <c r="R283" s="115"/>
      <c r="S283" s="116"/>
      <c r="T283" s="113"/>
      <c r="U283" s="119">
        <f>IF($E$5=Master!$D$4,E283,
IF($F$5=Master!$D$4,SUM(E283:F283),
IF($G$5=Master!$D$4,SUM(E283:G283),
IF($H$5=Master!$D$4,SUM(E283:H283),
IF($I$5=Master!$D$4,SUM(E283:I283),
IF($J$5=Master!$D$4,SUM(E283:J283),
IF($K$5=Master!$D$4,SUM(E283:K283),
IF($L$5=Master!$D$4,SUM(E283:L283),
IF($M$5=Master!$D$4,SUM(E283:M283),
IF($N$5=Master!$D$4,SUM(E283:N283),
IF($O$5=Master!$D$4,SUM(E283:O283),
IF($P$5=Master!$D$4,SUM(E283:P283),0))))))))))))</f>
        <v>1545536.98</v>
      </c>
      <c r="V283" s="115"/>
    </row>
    <row r="284" spans="2:22" x14ac:dyDescent="0.2">
      <c r="B284" s="113"/>
      <c r="C284" s="117" t="s">
        <v>56</v>
      </c>
      <c r="D284" s="118" t="s">
        <v>276</v>
      </c>
      <c r="E284" s="119">
        <v>328375.99000000005</v>
      </c>
      <c r="F284" s="119">
        <v>426658.61999999994</v>
      </c>
      <c r="G284" s="119">
        <v>486318.29000000004</v>
      </c>
      <c r="H284" s="119">
        <v>463959.93999999977</v>
      </c>
      <c r="I284" s="119">
        <v>462321.92999999988</v>
      </c>
      <c r="J284" s="119">
        <v>477429.70999999979</v>
      </c>
      <c r="K284" s="119">
        <v>555627.02</v>
      </c>
      <c r="L284" s="119">
        <v>456701.19</v>
      </c>
      <c r="M284" s="119">
        <v>464115.17999999993</v>
      </c>
      <c r="N284" s="119">
        <v>468388.87999999995</v>
      </c>
      <c r="O284" s="119">
        <v>473057.79000000004</v>
      </c>
      <c r="P284" s="119">
        <v>634363.84000000008</v>
      </c>
      <c r="Q284" s="119">
        <f t="shared" si="6"/>
        <v>5697318.379999999</v>
      </c>
      <c r="R284" s="115"/>
      <c r="S284" s="116"/>
      <c r="T284" s="113"/>
      <c r="U284" s="119">
        <f>IF($E$5=Master!$D$4,E284,
IF($F$5=Master!$D$4,SUM(E284:F284),
IF($G$5=Master!$D$4,SUM(E284:G284),
IF($H$5=Master!$D$4,SUM(E284:H284),
IF($I$5=Master!$D$4,SUM(E284:I284),
IF($J$5=Master!$D$4,SUM(E284:J284),
IF($K$5=Master!$D$4,SUM(E284:K284),
IF($L$5=Master!$D$4,SUM(E284:L284),
IF($M$5=Master!$D$4,SUM(E284:M284),
IF($N$5=Master!$D$4,SUM(E284:N284),
IF($O$5=Master!$D$4,SUM(E284:O284),
IF($P$5=Master!$D$4,SUM(E284:P284),0))))))))))))</f>
        <v>1241352.8999999999</v>
      </c>
      <c r="V284" s="115"/>
    </row>
    <row r="285" spans="2:22" ht="25.5" x14ac:dyDescent="0.2">
      <c r="B285" s="113"/>
      <c r="C285" s="117" t="s">
        <v>57</v>
      </c>
      <c r="D285" s="118" t="s">
        <v>277</v>
      </c>
      <c r="E285" s="119">
        <v>11416.04</v>
      </c>
      <c r="F285" s="119">
        <v>15440.38</v>
      </c>
      <c r="G285" s="119">
        <v>16930.28</v>
      </c>
      <c r="H285" s="119">
        <v>15624.359999999999</v>
      </c>
      <c r="I285" s="119">
        <v>15396.599999999999</v>
      </c>
      <c r="J285" s="119">
        <v>15383.669999999998</v>
      </c>
      <c r="K285" s="119">
        <v>15518.74</v>
      </c>
      <c r="L285" s="119">
        <v>15407.22</v>
      </c>
      <c r="M285" s="119">
        <v>15935.48</v>
      </c>
      <c r="N285" s="119">
        <v>15441.529999999999</v>
      </c>
      <c r="O285" s="119">
        <v>15411.599999999999</v>
      </c>
      <c r="P285" s="119">
        <v>15481.290000000003</v>
      </c>
      <c r="Q285" s="119">
        <f t="shared" si="6"/>
        <v>183387.19000000003</v>
      </c>
      <c r="R285" s="115"/>
      <c r="S285" s="116"/>
      <c r="T285" s="113"/>
      <c r="U285" s="119">
        <f>IF($E$5=Master!$D$4,E285,
IF($F$5=Master!$D$4,SUM(E285:F285),
IF($G$5=Master!$D$4,SUM(E285:G285),
IF($H$5=Master!$D$4,SUM(E285:H285),
IF($I$5=Master!$D$4,SUM(E285:I285),
IF($J$5=Master!$D$4,SUM(E285:J285),
IF($K$5=Master!$D$4,SUM(E285:K285),
IF($L$5=Master!$D$4,SUM(E285:L285),
IF($M$5=Master!$D$4,SUM(E285:M285),
IF($N$5=Master!$D$4,SUM(E285:N285),
IF($O$5=Master!$D$4,SUM(E285:O285),
IF($P$5=Master!$D$4,SUM(E285:P285),0))))))))))))</f>
        <v>43786.7</v>
      </c>
      <c r="V285" s="115"/>
    </row>
    <row r="286" spans="2:22" x14ac:dyDescent="0.2">
      <c r="B286" s="113"/>
      <c r="C286" s="117" t="s">
        <v>58</v>
      </c>
      <c r="D286" s="118" t="s">
        <v>278</v>
      </c>
      <c r="E286" s="119">
        <v>3512.11</v>
      </c>
      <c r="F286" s="119">
        <v>4759.26</v>
      </c>
      <c r="G286" s="119">
        <v>5566.67</v>
      </c>
      <c r="H286" s="119">
        <v>5166.67</v>
      </c>
      <c r="I286" s="119">
        <v>5166.67</v>
      </c>
      <c r="J286" s="119">
        <v>5566.67</v>
      </c>
      <c r="K286" s="119">
        <v>3116.67</v>
      </c>
      <c r="L286" s="119">
        <v>3116.67</v>
      </c>
      <c r="M286" s="119">
        <v>5006.6400000000003</v>
      </c>
      <c r="N286" s="119">
        <v>3116.67</v>
      </c>
      <c r="O286" s="119">
        <v>3116.67</v>
      </c>
      <c r="P286" s="119">
        <v>3116.63</v>
      </c>
      <c r="Q286" s="119">
        <f t="shared" si="6"/>
        <v>50327.999999999985</v>
      </c>
      <c r="R286" s="115"/>
      <c r="S286" s="116"/>
      <c r="T286" s="113"/>
      <c r="U286" s="119">
        <f>IF($E$5=Master!$D$4,E286,
IF($F$5=Master!$D$4,SUM(E286:F286),
IF($G$5=Master!$D$4,SUM(E286:G286),
IF($H$5=Master!$D$4,SUM(E286:H286),
IF($I$5=Master!$D$4,SUM(E286:I286),
IF($J$5=Master!$D$4,SUM(E286:J286),
IF($K$5=Master!$D$4,SUM(E286:K286),
IF($L$5=Master!$D$4,SUM(E286:L286),
IF($M$5=Master!$D$4,SUM(E286:M286),
IF($N$5=Master!$D$4,SUM(E286:N286),
IF($O$5=Master!$D$4,SUM(E286:O286),
IF($P$5=Master!$D$4,SUM(E286:P286),0))))))))))))</f>
        <v>13838.04</v>
      </c>
      <c r="V286" s="115"/>
    </row>
    <row r="287" spans="2:22" x14ac:dyDescent="0.2">
      <c r="B287" s="113"/>
      <c r="C287" s="117" t="s">
        <v>59</v>
      </c>
      <c r="D287" s="118" t="s">
        <v>279</v>
      </c>
      <c r="E287" s="119">
        <v>52349.850000000006</v>
      </c>
      <c r="F287" s="119">
        <v>90542.23000000001</v>
      </c>
      <c r="G287" s="119">
        <v>119038.29000000002</v>
      </c>
      <c r="H287" s="119">
        <v>114815.39000000003</v>
      </c>
      <c r="I287" s="119">
        <v>188161.53999999998</v>
      </c>
      <c r="J287" s="119">
        <v>105974.86000000003</v>
      </c>
      <c r="K287" s="119">
        <v>102777.49000000002</v>
      </c>
      <c r="L287" s="119">
        <v>102377.49000000002</v>
      </c>
      <c r="M287" s="119">
        <v>106849.93000000002</v>
      </c>
      <c r="N287" s="119">
        <v>98577.49000000002</v>
      </c>
      <c r="O287" s="119">
        <v>97517.41</v>
      </c>
      <c r="P287" s="119">
        <v>88724.194000000003</v>
      </c>
      <c r="Q287" s="119">
        <f t="shared" si="6"/>
        <v>1267706.1639999999</v>
      </c>
      <c r="R287" s="115"/>
      <c r="S287" s="116"/>
      <c r="T287" s="113"/>
      <c r="U287" s="119">
        <f>IF($E$5=Master!$D$4,E287,
IF($F$5=Master!$D$4,SUM(E287:F287),
IF($G$5=Master!$D$4,SUM(E287:G287),
IF($H$5=Master!$D$4,SUM(E287:H287),
IF($I$5=Master!$D$4,SUM(E287:I287),
IF($J$5=Master!$D$4,SUM(E287:J287),
IF($K$5=Master!$D$4,SUM(E287:K287),
IF($L$5=Master!$D$4,SUM(E287:L287),
IF($M$5=Master!$D$4,SUM(E287:M287),
IF($N$5=Master!$D$4,SUM(E287:N287),
IF($O$5=Master!$D$4,SUM(E287:O287),
IF($P$5=Master!$D$4,SUM(E287:P287),0))))))))))))</f>
        <v>261930.37000000005</v>
      </c>
      <c r="V287" s="115"/>
    </row>
    <row r="288" spans="2:22" x14ac:dyDescent="0.2">
      <c r="B288" s="113"/>
      <c r="C288" s="117" t="s">
        <v>60</v>
      </c>
      <c r="D288" s="118" t="s">
        <v>280</v>
      </c>
      <c r="E288" s="119">
        <v>36612.770000000004</v>
      </c>
      <c r="F288" s="119">
        <v>36612.770000000004</v>
      </c>
      <c r="G288" s="119">
        <v>42234.29</v>
      </c>
      <c r="H288" s="119">
        <v>41770.080000000009</v>
      </c>
      <c r="I288" s="119">
        <v>39563.850000000006</v>
      </c>
      <c r="J288" s="119">
        <v>42971.570000000007</v>
      </c>
      <c r="K288" s="119">
        <v>44506.650000000009</v>
      </c>
      <c r="L288" s="119">
        <v>39679.060000000005</v>
      </c>
      <c r="M288" s="119">
        <v>37295.980000000003</v>
      </c>
      <c r="N288" s="119">
        <v>44588.860000000008</v>
      </c>
      <c r="O288" s="119">
        <v>55088.76</v>
      </c>
      <c r="P288" s="119">
        <v>96627.359999999986</v>
      </c>
      <c r="Q288" s="119">
        <f t="shared" si="6"/>
        <v>557552</v>
      </c>
      <c r="R288" s="115"/>
      <c r="S288" s="116"/>
      <c r="T288" s="113"/>
      <c r="U288" s="119">
        <f>IF($E$5=Master!$D$4,E288,
IF($F$5=Master!$D$4,SUM(E288:F288),
IF($G$5=Master!$D$4,SUM(E288:G288),
IF($H$5=Master!$D$4,SUM(E288:H288),
IF($I$5=Master!$D$4,SUM(E288:I288),
IF($J$5=Master!$D$4,SUM(E288:J288),
IF($K$5=Master!$D$4,SUM(E288:K288),
IF($L$5=Master!$D$4,SUM(E288:L288),
IF($M$5=Master!$D$4,SUM(E288:M288),
IF($N$5=Master!$D$4,SUM(E288:N288),
IF($O$5=Master!$D$4,SUM(E288:O288),
IF($P$5=Master!$D$4,SUM(E288:P288),0))))))))))))</f>
        <v>115459.83000000002</v>
      </c>
      <c r="V288" s="115"/>
    </row>
    <row r="289" spans="2:22" x14ac:dyDescent="0.2">
      <c r="B289" s="113"/>
      <c r="C289" s="117" t="s">
        <v>61</v>
      </c>
      <c r="D289" s="118" t="s">
        <v>281</v>
      </c>
      <c r="E289" s="119">
        <v>27847.170000000002</v>
      </c>
      <c r="F289" s="119">
        <v>37580.199999999997</v>
      </c>
      <c r="G289" s="119">
        <v>40343.180000000015</v>
      </c>
      <c r="H289" s="119">
        <v>42335.479999999974</v>
      </c>
      <c r="I289" s="119">
        <v>42100.349999999984</v>
      </c>
      <c r="J289" s="119">
        <v>41611.12999999999</v>
      </c>
      <c r="K289" s="119">
        <v>42276.219999999972</v>
      </c>
      <c r="L289" s="119">
        <v>39498.880000000005</v>
      </c>
      <c r="M289" s="119">
        <v>40362.03</v>
      </c>
      <c r="N289" s="119">
        <v>41313.150000000009</v>
      </c>
      <c r="O289" s="119">
        <v>40290.499999999993</v>
      </c>
      <c r="P289" s="119">
        <v>53586.856</v>
      </c>
      <c r="Q289" s="119">
        <f t="shared" si="6"/>
        <v>489145.14599999995</v>
      </c>
      <c r="R289" s="115"/>
      <c r="S289" s="116"/>
      <c r="T289" s="113"/>
      <c r="U289" s="119">
        <f>IF($E$5=Master!$D$4,E289,
IF($F$5=Master!$D$4,SUM(E289:F289),
IF($G$5=Master!$D$4,SUM(E289:G289),
IF($H$5=Master!$D$4,SUM(E289:H289),
IF($I$5=Master!$D$4,SUM(E289:I289),
IF($J$5=Master!$D$4,SUM(E289:J289),
IF($K$5=Master!$D$4,SUM(E289:K289),
IF($L$5=Master!$D$4,SUM(E289:L289),
IF($M$5=Master!$D$4,SUM(E289:M289),
IF($N$5=Master!$D$4,SUM(E289:N289),
IF($O$5=Master!$D$4,SUM(E289:O289),
IF($P$5=Master!$D$4,SUM(E289:P289),0))))))))))))</f>
        <v>105770.55000000002</v>
      </c>
      <c r="V289" s="115"/>
    </row>
    <row r="290" spans="2:22" x14ac:dyDescent="0.2">
      <c r="B290" s="113"/>
      <c r="C290" s="117" t="s">
        <v>62</v>
      </c>
      <c r="D290" s="118" t="s">
        <v>282</v>
      </c>
      <c r="E290" s="119">
        <v>2886.6800000000003</v>
      </c>
      <c r="F290" s="119">
        <v>3191.2000000000003</v>
      </c>
      <c r="G290" s="119">
        <v>3213.4400000000005</v>
      </c>
      <c r="H290" s="119">
        <v>3214.5</v>
      </c>
      <c r="I290" s="119">
        <v>3194.07</v>
      </c>
      <c r="J290" s="119">
        <v>3205.55</v>
      </c>
      <c r="K290" s="119">
        <v>3220.53</v>
      </c>
      <c r="L290" s="119">
        <v>3195.0800000000004</v>
      </c>
      <c r="M290" s="119">
        <v>3198.9300000000003</v>
      </c>
      <c r="N290" s="119">
        <v>3220.6900000000005</v>
      </c>
      <c r="O290" s="119">
        <v>3222.9200000000005</v>
      </c>
      <c r="P290" s="119">
        <v>3664.0349999999999</v>
      </c>
      <c r="Q290" s="119">
        <f t="shared" si="6"/>
        <v>38627.625</v>
      </c>
      <c r="R290" s="115"/>
      <c r="S290" s="116"/>
      <c r="T290" s="113"/>
      <c r="U290" s="119">
        <f>IF($E$5=Master!$D$4,E290,
IF($F$5=Master!$D$4,SUM(E290:F290),
IF($G$5=Master!$D$4,SUM(E290:G290),
IF($H$5=Master!$D$4,SUM(E290:H290),
IF($I$5=Master!$D$4,SUM(E290:I290),
IF($J$5=Master!$D$4,SUM(E290:J290),
IF($K$5=Master!$D$4,SUM(E290:K290),
IF($L$5=Master!$D$4,SUM(E290:L290),
IF($M$5=Master!$D$4,SUM(E290:M290),
IF($N$5=Master!$D$4,SUM(E290:N290),
IF($O$5=Master!$D$4,SUM(E290:O290),
IF($P$5=Master!$D$4,SUM(E290:P290),0))))))))))))</f>
        <v>9291.3200000000015</v>
      </c>
      <c r="V290" s="115"/>
    </row>
    <row r="291" spans="2:22" x14ac:dyDescent="0.2">
      <c r="B291" s="113"/>
      <c r="C291" s="117" t="s">
        <v>63</v>
      </c>
      <c r="D291" s="118" t="s">
        <v>283</v>
      </c>
      <c r="E291" s="119">
        <v>0</v>
      </c>
      <c r="F291" s="119">
        <v>0</v>
      </c>
      <c r="G291" s="119">
        <v>901.41</v>
      </c>
      <c r="H291" s="119">
        <v>1055.23</v>
      </c>
      <c r="I291" s="119">
        <v>667.45</v>
      </c>
      <c r="J291" s="119">
        <v>1187.0999999999999</v>
      </c>
      <c r="K291" s="119">
        <v>986.46</v>
      </c>
      <c r="L291" s="119">
        <v>651.66</v>
      </c>
      <c r="M291" s="119">
        <v>832.25</v>
      </c>
      <c r="N291" s="119">
        <v>1251.54</v>
      </c>
      <c r="O291" s="119">
        <v>1215.1500000000001</v>
      </c>
      <c r="P291" s="119">
        <v>3851.75</v>
      </c>
      <c r="Q291" s="119">
        <f t="shared" si="6"/>
        <v>12600</v>
      </c>
      <c r="R291" s="115"/>
      <c r="S291" s="116"/>
      <c r="T291" s="113"/>
      <c r="U291" s="119">
        <f>IF($E$5=Master!$D$4,E291,
IF($F$5=Master!$D$4,SUM(E291:F291),
IF($G$5=Master!$D$4,SUM(E291:G291),
IF($H$5=Master!$D$4,SUM(E291:H291),
IF($I$5=Master!$D$4,SUM(E291:I291),
IF($J$5=Master!$D$4,SUM(E291:J291),
IF($K$5=Master!$D$4,SUM(E291:K291),
IF($L$5=Master!$D$4,SUM(E291:L291),
IF($M$5=Master!$D$4,SUM(E291:M291),
IF($N$5=Master!$D$4,SUM(E291:N291),
IF($O$5=Master!$D$4,SUM(E291:O291),
IF($P$5=Master!$D$4,SUM(E291:P291),0))))))))))))</f>
        <v>901.41</v>
      </c>
      <c r="V291" s="115"/>
    </row>
    <row r="292" spans="2:22" x14ac:dyDescent="0.2">
      <c r="B292" s="113"/>
      <c r="C292" s="117" t="s">
        <v>64</v>
      </c>
      <c r="D292" s="118" t="s">
        <v>284</v>
      </c>
      <c r="E292" s="119">
        <v>635708.26</v>
      </c>
      <c r="F292" s="119">
        <v>751622.4</v>
      </c>
      <c r="G292" s="119">
        <v>693665.33000000007</v>
      </c>
      <c r="H292" s="119">
        <v>693665.33000000007</v>
      </c>
      <c r="I292" s="119">
        <v>693665.33000000007</v>
      </c>
      <c r="J292" s="119">
        <v>693665.33000000007</v>
      </c>
      <c r="K292" s="119">
        <v>693665.33000000007</v>
      </c>
      <c r="L292" s="119">
        <v>693665.33000000007</v>
      </c>
      <c r="M292" s="119">
        <v>693665.33000000007</v>
      </c>
      <c r="N292" s="119">
        <v>693665.33000000007</v>
      </c>
      <c r="O292" s="119">
        <v>693665.34</v>
      </c>
      <c r="P292" s="119">
        <v>693665.5199999999</v>
      </c>
      <c r="Q292" s="119">
        <f t="shared" si="6"/>
        <v>8323984.1600000001</v>
      </c>
      <c r="R292" s="115"/>
      <c r="S292" s="116"/>
      <c r="T292" s="113"/>
      <c r="U292" s="119">
        <f>IF($E$5=Master!$D$4,E292,
IF($F$5=Master!$D$4,SUM(E292:F292),
IF($G$5=Master!$D$4,SUM(E292:G292),
IF($H$5=Master!$D$4,SUM(E292:H292),
IF($I$5=Master!$D$4,SUM(E292:I292),
IF($J$5=Master!$D$4,SUM(E292:J292),
IF($K$5=Master!$D$4,SUM(E292:K292),
IF($L$5=Master!$D$4,SUM(E292:L292),
IF($M$5=Master!$D$4,SUM(E292:M292),
IF($N$5=Master!$D$4,SUM(E292:N292),
IF($O$5=Master!$D$4,SUM(E292:O292),
IF($P$5=Master!$D$4,SUM(E292:P292),0))))))))))))</f>
        <v>2080995.9900000002</v>
      </c>
      <c r="V292" s="115"/>
    </row>
    <row r="293" spans="2:22" x14ac:dyDescent="0.2">
      <c r="B293" s="113"/>
      <c r="C293" s="117" t="s">
        <v>65</v>
      </c>
      <c r="D293" s="118" t="s">
        <v>285</v>
      </c>
      <c r="E293" s="119">
        <v>1268396.9600000009</v>
      </c>
      <c r="F293" s="119">
        <v>1268396.9600000009</v>
      </c>
      <c r="G293" s="119">
        <v>1298184.830000001</v>
      </c>
      <c r="H293" s="119">
        <v>1333711.8500000006</v>
      </c>
      <c r="I293" s="119">
        <v>1270830.9500000016</v>
      </c>
      <c r="J293" s="119">
        <v>1266813.5200000009</v>
      </c>
      <c r="K293" s="119">
        <v>1414586.580000001</v>
      </c>
      <c r="L293" s="119">
        <v>1268317.4000000011</v>
      </c>
      <c r="M293" s="119">
        <v>1264626.8900000011</v>
      </c>
      <c r="N293" s="119">
        <v>1303598.7400000002</v>
      </c>
      <c r="O293" s="119">
        <v>1307331.3400000003</v>
      </c>
      <c r="P293" s="119">
        <v>1857041.4100000004</v>
      </c>
      <c r="Q293" s="119">
        <f t="shared" si="6"/>
        <v>16121837.430000007</v>
      </c>
      <c r="R293" s="115"/>
      <c r="S293" s="116"/>
      <c r="T293" s="113"/>
      <c r="U293" s="119">
        <f>IF($E$5=Master!$D$4,E293,
IF($F$5=Master!$D$4,SUM(E293:F293),
IF($G$5=Master!$D$4,SUM(E293:G293),
IF($H$5=Master!$D$4,SUM(E293:H293),
IF($I$5=Master!$D$4,SUM(E293:I293),
IF($J$5=Master!$D$4,SUM(E293:J293),
IF($K$5=Master!$D$4,SUM(E293:K293),
IF($L$5=Master!$D$4,SUM(E293:L293),
IF($M$5=Master!$D$4,SUM(E293:M293),
IF($N$5=Master!$D$4,SUM(E293:N293),
IF($O$5=Master!$D$4,SUM(E293:O293),
IF($P$5=Master!$D$4,SUM(E293:P293),0))))))))))))</f>
        <v>3834978.7500000028</v>
      </c>
      <c r="V293" s="115"/>
    </row>
    <row r="294" spans="2:22" x14ac:dyDescent="0.2">
      <c r="B294" s="113"/>
      <c r="C294" s="117" t="s">
        <v>66</v>
      </c>
      <c r="D294" s="118" t="s">
        <v>286</v>
      </c>
      <c r="E294" s="119">
        <v>238690.83999999991</v>
      </c>
      <c r="F294" s="119">
        <v>269840.98999999993</v>
      </c>
      <c r="G294" s="119">
        <v>516338.90000000014</v>
      </c>
      <c r="H294" s="119">
        <v>428832.47000000003</v>
      </c>
      <c r="I294" s="119">
        <v>732731.64000000013</v>
      </c>
      <c r="J294" s="119">
        <v>394159.10000000009</v>
      </c>
      <c r="K294" s="119">
        <v>484704.90000000008</v>
      </c>
      <c r="L294" s="119">
        <v>279243.36999999994</v>
      </c>
      <c r="M294" s="119">
        <v>244911.11000000007</v>
      </c>
      <c r="N294" s="119">
        <v>290481.24</v>
      </c>
      <c r="O294" s="119">
        <v>421690.51000000007</v>
      </c>
      <c r="P294" s="119">
        <v>650276.98600000003</v>
      </c>
      <c r="Q294" s="119">
        <f t="shared" si="6"/>
        <v>4951902.0559999999</v>
      </c>
      <c r="R294" s="115"/>
      <c r="S294" s="116"/>
      <c r="T294" s="113"/>
      <c r="U294" s="119">
        <f>IF($E$5=Master!$D$4,E294,
IF($F$5=Master!$D$4,SUM(E294:F294),
IF($G$5=Master!$D$4,SUM(E294:G294),
IF($H$5=Master!$D$4,SUM(E294:H294),
IF($I$5=Master!$D$4,SUM(E294:I294),
IF($J$5=Master!$D$4,SUM(E294:J294),
IF($K$5=Master!$D$4,SUM(E294:K294),
IF($L$5=Master!$D$4,SUM(E294:L294),
IF($M$5=Master!$D$4,SUM(E294:M294),
IF($N$5=Master!$D$4,SUM(E294:N294),
IF($O$5=Master!$D$4,SUM(E294:O294),
IF($P$5=Master!$D$4,SUM(E294:P294),0))))))))))))</f>
        <v>1024870.73</v>
      </c>
      <c r="V294" s="115"/>
    </row>
    <row r="295" spans="2:22" x14ac:dyDescent="0.2">
      <c r="B295" s="113"/>
      <c r="C295" s="117" t="s">
        <v>67</v>
      </c>
      <c r="D295" s="118" t="s">
        <v>287</v>
      </c>
      <c r="E295" s="119">
        <v>17466.389999999996</v>
      </c>
      <c r="F295" s="119">
        <v>14816.76</v>
      </c>
      <c r="G295" s="119">
        <v>10401.65</v>
      </c>
      <c r="H295" s="119">
        <v>10347.970000000001</v>
      </c>
      <c r="I295" s="119">
        <v>291453.59999999998</v>
      </c>
      <c r="J295" s="119">
        <v>160219.84</v>
      </c>
      <c r="K295" s="119">
        <v>160441.47999999998</v>
      </c>
      <c r="L295" s="119">
        <v>9661.6700000000019</v>
      </c>
      <c r="M295" s="119">
        <v>10148.39</v>
      </c>
      <c r="N295" s="119">
        <v>10547.99</v>
      </c>
      <c r="O295" s="119">
        <v>10941.16</v>
      </c>
      <c r="P295" s="119">
        <v>13605.100000000002</v>
      </c>
      <c r="Q295" s="119">
        <f t="shared" si="6"/>
        <v>720052</v>
      </c>
      <c r="R295" s="115"/>
      <c r="S295" s="116"/>
      <c r="T295" s="113"/>
      <c r="U295" s="119">
        <f>IF($E$5=Master!$D$4,E295,
IF($F$5=Master!$D$4,SUM(E295:F295),
IF($G$5=Master!$D$4,SUM(E295:G295),
IF($H$5=Master!$D$4,SUM(E295:H295),
IF($I$5=Master!$D$4,SUM(E295:I295),
IF($J$5=Master!$D$4,SUM(E295:J295),
IF($K$5=Master!$D$4,SUM(E295:K295),
IF($L$5=Master!$D$4,SUM(E295:L295),
IF($M$5=Master!$D$4,SUM(E295:M295),
IF($N$5=Master!$D$4,SUM(E295:N295),
IF($O$5=Master!$D$4,SUM(E295:O295),
IF($P$5=Master!$D$4,SUM(E295:P295),0))))))))))))</f>
        <v>42684.799999999996</v>
      </c>
      <c r="V295" s="115"/>
    </row>
    <row r="296" spans="2:22" ht="25.5" x14ac:dyDescent="0.2">
      <c r="B296" s="113"/>
      <c r="C296" s="117" t="s">
        <v>68</v>
      </c>
      <c r="D296" s="118" t="s">
        <v>288</v>
      </c>
      <c r="E296" s="119">
        <v>0</v>
      </c>
      <c r="F296" s="119">
        <v>0</v>
      </c>
      <c r="G296" s="119">
        <v>1681.3999999999999</v>
      </c>
      <c r="H296" s="119">
        <v>1649.6200000000001</v>
      </c>
      <c r="I296" s="119">
        <v>762.03</v>
      </c>
      <c r="J296" s="119">
        <v>1236.4599999999998</v>
      </c>
      <c r="K296" s="119">
        <v>1953.01</v>
      </c>
      <c r="L296" s="119">
        <v>947.54000000000008</v>
      </c>
      <c r="M296" s="119">
        <v>1097.67</v>
      </c>
      <c r="N296" s="119">
        <v>1925.2</v>
      </c>
      <c r="O296" s="119">
        <v>2011.49</v>
      </c>
      <c r="P296" s="119">
        <v>6736.58</v>
      </c>
      <c r="Q296" s="119">
        <f t="shared" si="6"/>
        <v>20001</v>
      </c>
      <c r="R296" s="115"/>
      <c r="S296" s="116"/>
      <c r="T296" s="113"/>
      <c r="U296" s="119">
        <f>IF($E$5=Master!$D$4,E296,
IF($F$5=Master!$D$4,SUM(E296:F296),
IF($G$5=Master!$D$4,SUM(E296:G296),
IF($H$5=Master!$D$4,SUM(E296:H296),
IF($I$5=Master!$D$4,SUM(E296:I296),
IF($J$5=Master!$D$4,SUM(E296:J296),
IF($K$5=Master!$D$4,SUM(E296:K296),
IF($L$5=Master!$D$4,SUM(E296:L296),
IF($M$5=Master!$D$4,SUM(E296:M296),
IF($N$5=Master!$D$4,SUM(E296:N296),
IF($O$5=Master!$D$4,SUM(E296:O296),
IF($P$5=Master!$D$4,SUM(E296:P296),0))))))))))))</f>
        <v>1681.3999999999999</v>
      </c>
      <c r="V296" s="115"/>
    </row>
    <row r="297" spans="2:22" x14ac:dyDescent="0.2">
      <c r="B297" s="113"/>
      <c r="C297" s="117" t="s">
        <v>491</v>
      </c>
      <c r="D297" s="118" t="s">
        <v>492</v>
      </c>
      <c r="E297" s="119">
        <v>0</v>
      </c>
      <c r="F297" s="119">
        <v>0</v>
      </c>
      <c r="G297" s="119">
        <v>832.28000000000009</v>
      </c>
      <c r="H297" s="119">
        <v>793.1400000000001</v>
      </c>
      <c r="I297" s="119">
        <v>390.62000000000006</v>
      </c>
      <c r="J297" s="119">
        <v>635.5899999999998</v>
      </c>
      <c r="K297" s="119">
        <v>997.24000000000012</v>
      </c>
      <c r="L297" s="119">
        <v>472.57000000000005</v>
      </c>
      <c r="M297" s="119">
        <v>508.45000000000005</v>
      </c>
      <c r="N297" s="119">
        <v>972.32</v>
      </c>
      <c r="O297" s="119">
        <v>1024.1399999999999</v>
      </c>
      <c r="P297" s="119">
        <v>3376.6500000000005</v>
      </c>
      <c r="Q297" s="119">
        <f t="shared" si="6"/>
        <v>10003</v>
      </c>
      <c r="R297" s="115"/>
      <c r="S297" s="116"/>
      <c r="T297" s="113"/>
      <c r="U297" s="119">
        <f>IF($E$5=Master!$D$4,E297,
IF($F$5=Master!$D$4,SUM(E297:F297),
IF($G$5=Master!$D$4,SUM(E297:G297),
IF($H$5=Master!$D$4,SUM(E297:H297),
IF($I$5=Master!$D$4,SUM(E297:I297),
IF($J$5=Master!$D$4,SUM(E297:J297),
IF($K$5=Master!$D$4,SUM(E297:K297),
IF($L$5=Master!$D$4,SUM(E297:L297),
IF($M$5=Master!$D$4,SUM(E297:M297),
IF($N$5=Master!$D$4,SUM(E297:N297),
IF($O$5=Master!$D$4,SUM(E297:O297),
IF($P$5=Master!$D$4,SUM(E297:P297),0))))))))))))</f>
        <v>832.28000000000009</v>
      </c>
      <c r="V297" s="115"/>
    </row>
    <row r="298" spans="2:22" x14ac:dyDescent="0.2">
      <c r="B298" s="113"/>
      <c r="C298" s="117" t="s">
        <v>69</v>
      </c>
      <c r="D298" s="118" t="s">
        <v>289</v>
      </c>
      <c r="E298" s="119">
        <v>286803.96999999997</v>
      </c>
      <c r="F298" s="119">
        <v>290759.71000000002</v>
      </c>
      <c r="G298" s="119">
        <v>625176.28</v>
      </c>
      <c r="H298" s="119">
        <v>1191694.03</v>
      </c>
      <c r="I298" s="119">
        <v>1901084.24</v>
      </c>
      <c r="J298" s="119">
        <v>372057.11000000004</v>
      </c>
      <c r="K298" s="119">
        <v>564134.6100000001</v>
      </c>
      <c r="L298" s="119">
        <v>551817.65</v>
      </c>
      <c r="M298" s="119">
        <v>363313.2800000002</v>
      </c>
      <c r="N298" s="119">
        <v>563361.17999999993</v>
      </c>
      <c r="O298" s="119">
        <v>500558.75999999995</v>
      </c>
      <c r="P298" s="119">
        <v>1027443.749</v>
      </c>
      <c r="Q298" s="119">
        <f t="shared" si="6"/>
        <v>8238204.5690000011</v>
      </c>
      <c r="R298" s="115"/>
      <c r="S298" s="116"/>
      <c r="T298" s="113"/>
      <c r="U298" s="119">
        <f>IF($E$5=Master!$D$4,E298,
IF($F$5=Master!$D$4,SUM(E298:F298),
IF($G$5=Master!$D$4,SUM(E298:G298),
IF($H$5=Master!$D$4,SUM(E298:H298),
IF($I$5=Master!$D$4,SUM(E298:I298),
IF($J$5=Master!$D$4,SUM(E298:J298),
IF($K$5=Master!$D$4,SUM(E298:K298),
IF($L$5=Master!$D$4,SUM(E298:L298),
IF($M$5=Master!$D$4,SUM(E298:M298),
IF($N$5=Master!$D$4,SUM(E298:N298),
IF($O$5=Master!$D$4,SUM(E298:O298),
IF($P$5=Master!$D$4,SUM(E298:P298),0))))))))))))</f>
        <v>1202739.96</v>
      </c>
      <c r="V298" s="115"/>
    </row>
    <row r="299" spans="2:22" x14ac:dyDescent="0.2">
      <c r="B299" s="113"/>
      <c r="C299" s="117" t="s">
        <v>70</v>
      </c>
      <c r="D299" s="118" t="s">
        <v>290</v>
      </c>
      <c r="E299" s="119">
        <v>38490.239999999998</v>
      </c>
      <c r="F299" s="119">
        <v>38490.239999999998</v>
      </c>
      <c r="G299" s="119">
        <v>111689.74999999999</v>
      </c>
      <c r="H299" s="119">
        <v>70870.539999999994</v>
      </c>
      <c r="I299" s="119">
        <v>77459.17</v>
      </c>
      <c r="J299" s="119">
        <v>65890.909999999989</v>
      </c>
      <c r="K299" s="119">
        <v>96147.319999999992</v>
      </c>
      <c r="L299" s="119">
        <v>50007.669999999991</v>
      </c>
      <c r="M299" s="119">
        <v>58682.719999999994</v>
      </c>
      <c r="N299" s="119">
        <v>109705.33</v>
      </c>
      <c r="O299" s="119">
        <v>96204.13</v>
      </c>
      <c r="P299" s="119">
        <v>270649.43</v>
      </c>
      <c r="Q299" s="119">
        <f t="shared" si="6"/>
        <v>1084287.45</v>
      </c>
      <c r="R299" s="115"/>
      <c r="S299" s="116"/>
      <c r="T299" s="113"/>
      <c r="U299" s="119">
        <f>IF($E$5=Master!$D$4,E299,
IF($F$5=Master!$D$4,SUM(E299:F299),
IF($G$5=Master!$D$4,SUM(E299:G299),
IF($H$5=Master!$D$4,SUM(E299:H299),
IF($I$5=Master!$D$4,SUM(E299:I299),
IF($J$5=Master!$D$4,SUM(E299:J299),
IF($K$5=Master!$D$4,SUM(E299:K299),
IF($L$5=Master!$D$4,SUM(E299:L299),
IF($M$5=Master!$D$4,SUM(E299:M299),
IF($N$5=Master!$D$4,SUM(E299:N299),
IF($O$5=Master!$D$4,SUM(E299:O299),
IF($P$5=Master!$D$4,SUM(E299:P299),0))))))))))))</f>
        <v>188670.22999999998</v>
      </c>
      <c r="V299" s="115"/>
    </row>
    <row r="300" spans="2:22" x14ac:dyDescent="0.2">
      <c r="B300" s="113"/>
      <c r="C300" s="117" t="s">
        <v>71</v>
      </c>
      <c r="D300" s="118" t="s">
        <v>293</v>
      </c>
      <c r="E300" s="119">
        <v>1559333.33</v>
      </c>
      <c r="F300" s="119">
        <v>1559333.33</v>
      </c>
      <c r="G300" s="119">
        <v>1474677.35</v>
      </c>
      <c r="H300" s="119">
        <v>1778978.27</v>
      </c>
      <c r="I300" s="119">
        <v>2319883.0699999998</v>
      </c>
      <c r="J300" s="119">
        <v>1626827.81</v>
      </c>
      <c r="K300" s="119">
        <v>1626827.81</v>
      </c>
      <c r="L300" s="119">
        <v>1626827.81</v>
      </c>
      <c r="M300" s="119">
        <v>1626827.81</v>
      </c>
      <c r="N300" s="119">
        <v>1626827.81</v>
      </c>
      <c r="O300" s="119">
        <v>1474677.35</v>
      </c>
      <c r="P300" s="119">
        <v>1778978.25</v>
      </c>
      <c r="Q300" s="119">
        <f t="shared" si="6"/>
        <v>20080000.000000004</v>
      </c>
      <c r="R300" s="115"/>
      <c r="S300" s="116"/>
      <c r="T300" s="113"/>
      <c r="U300" s="119">
        <f>IF($E$5=Master!$D$4,E300,
IF($F$5=Master!$D$4,SUM(E300:F300),
IF($G$5=Master!$D$4,SUM(E300:G300),
IF($H$5=Master!$D$4,SUM(E300:H300),
IF($I$5=Master!$D$4,SUM(E300:I300),
IF($J$5=Master!$D$4,SUM(E300:J300),
IF($K$5=Master!$D$4,SUM(E300:K300),
IF($L$5=Master!$D$4,SUM(E300:L300),
IF($M$5=Master!$D$4,SUM(E300:M300),
IF($N$5=Master!$D$4,SUM(E300:N300),
IF($O$5=Master!$D$4,SUM(E300:O300),
IF($P$5=Master!$D$4,SUM(E300:P300),0))))))))))))</f>
        <v>4593344.01</v>
      </c>
      <c r="V300" s="115"/>
    </row>
    <row r="301" spans="2:22" x14ac:dyDescent="0.2">
      <c r="B301" s="113"/>
      <c r="C301" s="117" t="s">
        <v>72</v>
      </c>
      <c r="D301" s="118" t="s">
        <v>291</v>
      </c>
      <c r="E301" s="119">
        <v>125626.85</v>
      </c>
      <c r="F301" s="119">
        <v>80063.100000000006</v>
      </c>
      <c r="G301" s="119">
        <v>133397.82</v>
      </c>
      <c r="H301" s="119">
        <v>96942.77</v>
      </c>
      <c r="I301" s="119">
        <v>88244.07</v>
      </c>
      <c r="J301" s="119">
        <v>91368.21</v>
      </c>
      <c r="K301" s="119">
        <v>111737.1</v>
      </c>
      <c r="L301" s="119">
        <v>86603.13</v>
      </c>
      <c r="M301" s="119">
        <v>800033.76</v>
      </c>
      <c r="N301" s="119">
        <v>836989.47</v>
      </c>
      <c r="O301" s="119">
        <v>844470.3899999999</v>
      </c>
      <c r="P301" s="119">
        <v>860965.76799999969</v>
      </c>
      <c r="Q301" s="119">
        <f t="shared" si="6"/>
        <v>4156442.4379999996</v>
      </c>
      <c r="R301" s="115"/>
      <c r="S301" s="116"/>
      <c r="T301" s="113"/>
      <c r="U301" s="119">
        <f>IF($E$5=Master!$D$4,E301,
IF($F$5=Master!$D$4,SUM(E301:F301),
IF($G$5=Master!$D$4,SUM(E301:G301),
IF($H$5=Master!$D$4,SUM(E301:H301),
IF($I$5=Master!$D$4,SUM(E301:I301),
IF($J$5=Master!$D$4,SUM(E301:J301),
IF($K$5=Master!$D$4,SUM(E301:K301),
IF($L$5=Master!$D$4,SUM(E301:L301),
IF($M$5=Master!$D$4,SUM(E301:M301),
IF($N$5=Master!$D$4,SUM(E301:N301),
IF($O$5=Master!$D$4,SUM(E301:O301),
IF($P$5=Master!$D$4,SUM(E301:P301),0))))))))))))</f>
        <v>339087.77</v>
      </c>
      <c r="V301" s="115"/>
    </row>
    <row r="302" spans="2:22" x14ac:dyDescent="0.2">
      <c r="B302" s="113"/>
      <c r="C302" s="117" t="s">
        <v>73</v>
      </c>
      <c r="D302" s="118" t="s">
        <v>294</v>
      </c>
      <c r="E302" s="119">
        <v>75750.519999999975</v>
      </c>
      <c r="F302" s="119">
        <v>88550.059999999969</v>
      </c>
      <c r="G302" s="119">
        <v>102461.29000000002</v>
      </c>
      <c r="H302" s="119">
        <v>98821.010000000038</v>
      </c>
      <c r="I302" s="119">
        <v>91315.7</v>
      </c>
      <c r="J302" s="119">
        <v>88883.079999999958</v>
      </c>
      <c r="K302" s="119">
        <v>98116.62</v>
      </c>
      <c r="L302" s="119">
        <v>85952.9</v>
      </c>
      <c r="M302" s="119">
        <v>90621.090000000026</v>
      </c>
      <c r="N302" s="119">
        <v>96026.789999999979</v>
      </c>
      <c r="O302" s="119">
        <v>93670.980000000025</v>
      </c>
      <c r="P302" s="119">
        <v>134242.21999999555</v>
      </c>
      <c r="Q302" s="119">
        <f t="shared" si="6"/>
        <v>1144412.2599999956</v>
      </c>
      <c r="R302" s="115"/>
      <c r="S302" s="116"/>
      <c r="T302" s="113"/>
      <c r="U302" s="119">
        <f>IF($E$5=Master!$D$4,E302,
IF($F$5=Master!$D$4,SUM(E302:F302),
IF($G$5=Master!$D$4,SUM(E302:G302),
IF($H$5=Master!$D$4,SUM(E302:H302),
IF($I$5=Master!$D$4,SUM(E302:I302),
IF($J$5=Master!$D$4,SUM(E302:J302),
IF($K$5=Master!$D$4,SUM(E302:K302),
IF($L$5=Master!$D$4,SUM(E302:L302),
IF($M$5=Master!$D$4,SUM(E302:M302),
IF($N$5=Master!$D$4,SUM(E302:N302),
IF($O$5=Master!$D$4,SUM(E302:O302),
IF($P$5=Master!$D$4,SUM(E302:P302),0))))))))))))</f>
        <v>266761.87</v>
      </c>
      <c r="V302" s="115"/>
    </row>
    <row r="303" spans="2:22" x14ac:dyDescent="0.2">
      <c r="B303" s="113"/>
      <c r="C303" s="117" t="s">
        <v>74</v>
      </c>
      <c r="D303" s="118" t="s">
        <v>292</v>
      </c>
      <c r="E303" s="119">
        <v>117949.36999999998</v>
      </c>
      <c r="F303" s="119">
        <v>122377.47999999997</v>
      </c>
      <c r="G303" s="119">
        <v>141037.30999999994</v>
      </c>
      <c r="H303" s="119">
        <v>285470.37999999995</v>
      </c>
      <c r="I303" s="119">
        <v>137873.01999999993</v>
      </c>
      <c r="J303" s="119">
        <v>138392.04</v>
      </c>
      <c r="K303" s="119">
        <v>143243.61999999994</v>
      </c>
      <c r="L303" s="119">
        <v>136642.11999999997</v>
      </c>
      <c r="M303" s="119">
        <v>137310.31999999995</v>
      </c>
      <c r="N303" s="119">
        <v>140304.37999999986</v>
      </c>
      <c r="O303" s="119">
        <v>141027.35999999996</v>
      </c>
      <c r="P303" s="119">
        <v>168581.36399999418</v>
      </c>
      <c r="Q303" s="119">
        <f t="shared" si="6"/>
        <v>1810208.7639999937</v>
      </c>
      <c r="R303" s="115"/>
      <c r="S303" s="116"/>
      <c r="T303" s="113"/>
      <c r="U303" s="119">
        <f>IF($E$5=Master!$D$4,E303,
IF($F$5=Master!$D$4,SUM(E303:F303),
IF($G$5=Master!$D$4,SUM(E303:G303),
IF($H$5=Master!$D$4,SUM(E303:H303),
IF($I$5=Master!$D$4,SUM(E303:I303),
IF($J$5=Master!$D$4,SUM(E303:J303),
IF($K$5=Master!$D$4,SUM(E303:K303),
IF($L$5=Master!$D$4,SUM(E303:L303),
IF($M$5=Master!$D$4,SUM(E303:M303),
IF($N$5=Master!$D$4,SUM(E303:N303),
IF($O$5=Master!$D$4,SUM(E303:O303),
IF($P$5=Master!$D$4,SUM(E303:P303),0))))))))))))</f>
        <v>381364.15999999992</v>
      </c>
      <c r="V303" s="115"/>
    </row>
    <row r="304" spans="2:22" x14ac:dyDescent="0.2">
      <c r="B304" s="113"/>
      <c r="C304" s="117" t="s">
        <v>524</v>
      </c>
      <c r="D304" s="118" t="s">
        <v>525</v>
      </c>
      <c r="E304" s="119">
        <v>34662.709999999985</v>
      </c>
      <c r="F304" s="119">
        <v>33807.569999999992</v>
      </c>
      <c r="G304" s="119">
        <v>47853.200000000012</v>
      </c>
      <c r="H304" s="119">
        <v>46419.810000000005</v>
      </c>
      <c r="I304" s="119">
        <v>44803.990000000005</v>
      </c>
      <c r="J304" s="119">
        <v>67315.509999999995</v>
      </c>
      <c r="K304" s="119">
        <v>47407.009999999995</v>
      </c>
      <c r="L304" s="119">
        <v>41909.700000000004</v>
      </c>
      <c r="M304" s="119">
        <v>42899.330000000009</v>
      </c>
      <c r="N304" s="119">
        <v>48477.32999999998</v>
      </c>
      <c r="O304" s="119">
        <v>49555.179999999978</v>
      </c>
      <c r="P304" s="119">
        <v>71432.75</v>
      </c>
      <c r="Q304" s="119">
        <f t="shared" si="6"/>
        <v>576544.09</v>
      </c>
      <c r="R304" s="115"/>
      <c r="S304" s="116"/>
      <c r="T304" s="113"/>
      <c r="U304" s="119">
        <f>IF($E$5=Master!$D$4,E304,
IF($F$5=Master!$D$4,SUM(E304:F304),
IF($G$5=Master!$D$4,SUM(E304:G304),
IF($H$5=Master!$D$4,SUM(E304:H304),
IF($I$5=Master!$D$4,SUM(E304:I304),
IF($J$5=Master!$D$4,SUM(E304:J304),
IF($K$5=Master!$D$4,SUM(E304:K304),
IF($L$5=Master!$D$4,SUM(E304:L304),
IF($M$5=Master!$D$4,SUM(E304:M304),
IF($N$5=Master!$D$4,SUM(E304:N304),
IF($O$5=Master!$D$4,SUM(E304:O304),
IF($P$5=Master!$D$4,SUM(E304:P304),0))))))))))))</f>
        <v>116323.47999999998</v>
      </c>
      <c r="V304" s="115"/>
    </row>
    <row r="305" spans="2:22" x14ac:dyDescent="0.2">
      <c r="B305" s="113"/>
      <c r="C305" s="117" t="s">
        <v>526</v>
      </c>
      <c r="D305" s="118" t="s">
        <v>527</v>
      </c>
      <c r="E305" s="119">
        <v>0</v>
      </c>
      <c r="F305" s="119">
        <v>0</v>
      </c>
      <c r="G305" s="119">
        <v>72164.570000000022</v>
      </c>
      <c r="H305" s="119">
        <v>74730.009999999995</v>
      </c>
      <c r="I305" s="119">
        <v>73399.16</v>
      </c>
      <c r="J305" s="119">
        <v>71362.700000000012</v>
      </c>
      <c r="K305" s="119">
        <v>77255.350000000006</v>
      </c>
      <c r="L305" s="119">
        <v>67090.570000000007</v>
      </c>
      <c r="M305" s="119">
        <v>72892.760000000009</v>
      </c>
      <c r="N305" s="119">
        <v>78872.929999999993</v>
      </c>
      <c r="O305" s="119">
        <v>75479.37000000001</v>
      </c>
      <c r="P305" s="119">
        <v>126157.57999999999</v>
      </c>
      <c r="Q305" s="119">
        <f t="shared" si="6"/>
        <v>789405</v>
      </c>
      <c r="R305" s="115"/>
      <c r="S305" s="116"/>
      <c r="T305" s="113"/>
      <c r="U305" s="119">
        <f>IF($E$5=Master!$D$4,E305,
IF($F$5=Master!$D$4,SUM(E305:F305),
IF($G$5=Master!$D$4,SUM(E305:G305),
IF($H$5=Master!$D$4,SUM(E305:H305),
IF($I$5=Master!$D$4,SUM(E305:I305),
IF($J$5=Master!$D$4,SUM(E305:J305),
IF($K$5=Master!$D$4,SUM(E305:K305),
IF($L$5=Master!$D$4,SUM(E305:L305),
IF($M$5=Master!$D$4,SUM(E305:M305),
IF($N$5=Master!$D$4,SUM(E305:N305),
IF($O$5=Master!$D$4,SUM(E305:O305),
IF($P$5=Master!$D$4,SUM(E305:P305),0))))))))))))</f>
        <v>72164.570000000022</v>
      </c>
      <c r="V305" s="115"/>
    </row>
    <row r="306" spans="2:22" x14ac:dyDescent="0.2">
      <c r="B306" s="113"/>
      <c r="C306" s="117" t="s">
        <v>528</v>
      </c>
      <c r="D306" s="118" t="s">
        <v>529</v>
      </c>
      <c r="E306" s="119">
        <v>0</v>
      </c>
      <c r="F306" s="119">
        <v>0</v>
      </c>
      <c r="G306" s="119">
        <v>48988.54</v>
      </c>
      <c r="H306" s="119">
        <v>78256.010000000009</v>
      </c>
      <c r="I306" s="119">
        <v>103198.22</v>
      </c>
      <c r="J306" s="119">
        <v>58210.95</v>
      </c>
      <c r="K306" s="119">
        <v>88098.14</v>
      </c>
      <c r="L306" s="119">
        <v>43420.479999999996</v>
      </c>
      <c r="M306" s="119">
        <v>67670.289999999994</v>
      </c>
      <c r="N306" s="119">
        <v>89540.6</v>
      </c>
      <c r="O306" s="119">
        <v>62300.44</v>
      </c>
      <c r="P306" s="119">
        <v>352427.23</v>
      </c>
      <c r="Q306" s="119">
        <f t="shared" si="6"/>
        <v>992110.89999999991</v>
      </c>
      <c r="R306" s="115"/>
      <c r="S306" s="116"/>
      <c r="T306" s="113"/>
      <c r="U306" s="119">
        <f>IF($E$5=Master!$D$4,E306,
IF($F$5=Master!$D$4,SUM(E306:F306),
IF($G$5=Master!$D$4,SUM(E306:G306),
IF($H$5=Master!$D$4,SUM(E306:H306),
IF($I$5=Master!$D$4,SUM(E306:I306),
IF($J$5=Master!$D$4,SUM(E306:J306),
IF($K$5=Master!$D$4,SUM(E306:K306),
IF($L$5=Master!$D$4,SUM(E306:L306),
IF($M$5=Master!$D$4,SUM(E306:M306),
IF($N$5=Master!$D$4,SUM(E306:N306),
IF($O$5=Master!$D$4,SUM(E306:O306),
IF($P$5=Master!$D$4,SUM(E306:P306),0))))))))))))</f>
        <v>48988.54</v>
      </c>
      <c r="V306" s="115"/>
    </row>
    <row r="307" spans="2:22" x14ac:dyDescent="0.2">
      <c r="B307" s="113"/>
      <c r="C307" s="117" t="s">
        <v>75</v>
      </c>
      <c r="D307" s="118" t="s">
        <v>295</v>
      </c>
      <c r="E307" s="119">
        <v>76534.909999999974</v>
      </c>
      <c r="F307" s="119">
        <v>82742.569999999978</v>
      </c>
      <c r="G307" s="119">
        <v>124387.45999999996</v>
      </c>
      <c r="H307" s="119">
        <v>114566.11000000002</v>
      </c>
      <c r="I307" s="119">
        <v>114796.44</v>
      </c>
      <c r="J307" s="119">
        <v>115155.08999999998</v>
      </c>
      <c r="K307" s="119">
        <v>123341.50999999997</v>
      </c>
      <c r="L307" s="119">
        <v>112854.05999999998</v>
      </c>
      <c r="M307" s="119">
        <v>116588.09</v>
      </c>
      <c r="N307" s="119">
        <v>119690.85000000002</v>
      </c>
      <c r="O307" s="119">
        <v>122751.06999999998</v>
      </c>
      <c r="P307" s="119">
        <v>137914.14749999929</v>
      </c>
      <c r="Q307" s="119">
        <f t="shared" si="6"/>
        <v>1361322.3074999992</v>
      </c>
      <c r="R307" s="115"/>
      <c r="S307" s="116"/>
      <c r="T307" s="113"/>
      <c r="U307" s="119">
        <f>IF($E$5=Master!$D$4,E307,
IF($F$5=Master!$D$4,SUM(E307:F307),
IF($G$5=Master!$D$4,SUM(E307:G307),
IF($H$5=Master!$D$4,SUM(E307:H307),
IF($I$5=Master!$D$4,SUM(E307:I307),
IF($J$5=Master!$D$4,SUM(E307:J307),
IF($K$5=Master!$D$4,SUM(E307:K307),
IF($L$5=Master!$D$4,SUM(E307:L307),
IF($M$5=Master!$D$4,SUM(E307:M307),
IF($N$5=Master!$D$4,SUM(E307:N307),
IF($O$5=Master!$D$4,SUM(E307:O307),
IF($P$5=Master!$D$4,SUM(E307:P307),0))))))))))))</f>
        <v>283664.93999999994</v>
      </c>
      <c r="V307" s="115"/>
    </row>
    <row r="308" spans="2:22" x14ac:dyDescent="0.2">
      <c r="B308" s="113"/>
      <c r="C308" s="117" t="s">
        <v>76</v>
      </c>
      <c r="D308" s="118" t="s">
        <v>296</v>
      </c>
      <c r="E308" s="119">
        <v>180437.05</v>
      </c>
      <c r="F308" s="119">
        <v>185267.81999999995</v>
      </c>
      <c r="G308" s="119">
        <v>265933.74999999977</v>
      </c>
      <c r="H308" s="119">
        <v>268489.54999999987</v>
      </c>
      <c r="I308" s="119">
        <v>268260.78999999992</v>
      </c>
      <c r="J308" s="119">
        <v>263403.08</v>
      </c>
      <c r="K308" s="119">
        <v>267742.83</v>
      </c>
      <c r="L308" s="119">
        <v>254054.35000000009</v>
      </c>
      <c r="M308" s="119">
        <v>261628.88</v>
      </c>
      <c r="N308" s="119">
        <v>264872.89999999991</v>
      </c>
      <c r="O308" s="119">
        <v>260980.69999999995</v>
      </c>
      <c r="P308" s="119">
        <v>300319.01250000211</v>
      </c>
      <c r="Q308" s="119">
        <f t="shared" si="6"/>
        <v>3041390.7125000013</v>
      </c>
      <c r="R308" s="115"/>
      <c r="S308" s="116"/>
      <c r="T308" s="113"/>
      <c r="U308" s="119">
        <f>IF($E$5=Master!$D$4,E308,
IF($F$5=Master!$D$4,SUM(E308:F308),
IF($G$5=Master!$D$4,SUM(E308:G308),
IF($H$5=Master!$D$4,SUM(E308:H308),
IF($I$5=Master!$D$4,SUM(E308:I308),
IF($J$5=Master!$D$4,SUM(E308:J308),
IF($K$5=Master!$D$4,SUM(E308:K308),
IF($L$5=Master!$D$4,SUM(E308:L308),
IF($M$5=Master!$D$4,SUM(E308:M308),
IF($N$5=Master!$D$4,SUM(E308:N308),
IF($O$5=Master!$D$4,SUM(E308:O308),
IF($P$5=Master!$D$4,SUM(E308:P308),0))))))))))))</f>
        <v>631638.61999999965</v>
      </c>
      <c r="V308" s="115"/>
    </row>
    <row r="309" spans="2:22" x14ac:dyDescent="0.2">
      <c r="B309" s="113"/>
      <c r="C309" s="117" t="s">
        <v>77</v>
      </c>
      <c r="D309" s="118" t="s">
        <v>297</v>
      </c>
      <c r="E309" s="119">
        <v>197044.73999999993</v>
      </c>
      <c r="F309" s="119">
        <v>197626.7099999999</v>
      </c>
      <c r="G309" s="119">
        <v>266611.07</v>
      </c>
      <c r="H309" s="119">
        <v>254567.51000000004</v>
      </c>
      <c r="I309" s="119">
        <v>238263.56999999992</v>
      </c>
      <c r="J309" s="119">
        <v>245468.41000000012</v>
      </c>
      <c r="K309" s="119">
        <v>251683.80000000005</v>
      </c>
      <c r="L309" s="119">
        <v>232580.54999999996</v>
      </c>
      <c r="M309" s="119">
        <v>246369.94999999998</v>
      </c>
      <c r="N309" s="119">
        <v>254977.78999999998</v>
      </c>
      <c r="O309" s="119">
        <v>254489.34999999998</v>
      </c>
      <c r="P309" s="119">
        <v>315996.64199999161</v>
      </c>
      <c r="Q309" s="119">
        <f t="shared" si="6"/>
        <v>2955680.0919999918</v>
      </c>
      <c r="R309" s="115"/>
      <c r="S309" s="116"/>
      <c r="T309" s="113"/>
      <c r="U309" s="119">
        <f>IF($E$5=Master!$D$4,E309,
IF($F$5=Master!$D$4,SUM(E309:F309),
IF($G$5=Master!$D$4,SUM(E309:G309),
IF($H$5=Master!$D$4,SUM(E309:H309),
IF($I$5=Master!$D$4,SUM(E309:I309),
IF($J$5=Master!$D$4,SUM(E309:J309),
IF($K$5=Master!$D$4,SUM(E309:K309),
IF($L$5=Master!$D$4,SUM(E309:L309),
IF($M$5=Master!$D$4,SUM(E309:M309),
IF($N$5=Master!$D$4,SUM(E309:N309),
IF($O$5=Master!$D$4,SUM(E309:O309),
IF($P$5=Master!$D$4,SUM(E309:P309),0))))))))))))</f>
        <v>661282.51999999979</v>
      </c>
      <c r="V309" s="115"/>
    </row>
    <row r="310" spans="2:22" x14ac:dyDescent="0.2">
      <c r="B310" s="113"/>
      <c r="C310" s="117" t="s">
        <v>78</v>
      </c>
      <c r="D310" s="118" t="s">
        <v>298</v>
      </c>
      <c r="E310" s="119">
        <v>354970.7900000001</v>
      </c>
      <c r="F310" s="119">
        <v>360631.14000000013</v>
      </c>
      <c r="G310" s="119">
        <v>483796.24</v>
      </c>
      <c r="H310" s="119">
        <v>475366.86999999982</v>
      </c>
      <c r="I310" s="119">
        <v>458477.72000000015</v>
      </c>
      <c r="J310" s="119">
        <v>463155.49999999994</v>
      </c>
      <c r="K310" s="119">
        <v>479128.37000000017</v>
      </c>
      <c r="L310" s="119">
        <v>442518</v>
      </c>
      <c r="M310" s="119">
        <v>457092.70000000024</v>
      </c>
      <c r="N310" s="119">
        <v>467865.46000000008</v>
      </c>
      <c r="O310" s="119">
        <v>465658.57999999984</v>
      </c>
      <c r="P310" s="119">
        <v>467152.17900001525</v>
      </c>
      <c r="Q310" s="119">
        <f t="shared" si="6"/>
        <v>5375813.5490000164</v>
      </c>
      <c r="R310" s="115"/>
      <c r="S310" s="116"/>
      <c r="T310" s="113"/>
      <c r="U310" s="119">
        <f>IF($E$5=Master!$D$4,E310,
IF($F$5=Master!$D$4,SUM(E310:F310),
IF($G$5=Master!$D$4,SUM(E310:G310),
IF($H$5=Master!$D$4,SUM(E310:H310),
IF($I$5=Master!$D$4,SUM(E310:I310),
IF($J$5=Master!$D$4,SUM(E310:J310),
IF($K$5=Master!$D$4,SUM(E310:K310),
IF($L$5=Master!$D$4,SUM(E310:L310),
IF($M$5=Master!$D$4,SUM(E310:M310),
IF($N$5=Master!$D$4,SUM(E310:N310),
IF($O$5=Master!$D$4,SUM(E310:O310),
IF($P$5=Master!$D$4,SUM(E310:P310),0))))))))))))</f>
        <v>1199398.1700000002</v>
      </c>
      <c r="V310" s="115"/>
    </row>
    <row r="311" spans="2:22" x14ac:dyDescent="0.2">
      <c r="B311" s="113"/>
      <c r="C311" s="117" t="s">
        <v>79</v>
      </c>
      <c r="D311" s="118" t="s">
        <v>299</v>
      </c>
      <c r="E311" s="119">
        <v>901597.30000000203</v>
      </c>
      <c r="F311" s="119">
        <v>914641.62000000151</v>
      </c>
      <c r="G311" s="119">
        <v>1258339.1099999971</v>
      </c>
      <c r="H311" s="119">
        <v>1196966.1500000029</v>
      </c>
      <c r="I311" s="119">
        <v>1144812.1000000029</v>
      </c>
      <c r="J311" s="119">
        <v>1148131.180000003</v>
      </c>
      <c r="K311" s="119">
        <v>1172225.4799999974</v>
      </c>
      <c r="L311" s="119">
        <v>1076683.1700000009</v>
      </c>
      <c r="M311" s="119">
        <v>1143291.1800000009</v>
      </c>
      <c r="N311" s="119">
        <v>1170197.1500000008</v>
      </c>
      <c r="O311" s="119">
        <v>1173037.1900000023</v>
      </c>
      <c r="P311" s="119">
        <v>1282295.7835001266</v>
      </c>
      <c r="Q311" s="119">
        <f t="shared" si="6"/>
        <v>13582217.413500141</v>
      </c>
      <c r="R311" s="115"/>
      <c r="S311" s="116"/>
      <c r="T311" s="113"/>
      <c r="U311" s="119">
        <f>IF($E$5=Master!$D$4,E311,
IF($F$5=Master!$D$4,SUM(E311:F311),
IF($G$5=Master!$D$4,SUM(E311:G311),
IF($H$5=Master!$D$4,SUM(E311:H311),
IF($I$5=Master!$D$4,SUM(E311:I311),
IF($J$5=Master!$D$4,SUM(E311:J311),
IF($K$5=Master!$D$4,SUM(E311:K311),
IF($L$5=Master!$D$4,SUM(E311:L311),
IF($M$5=Master!$D$4,SUM(E311:M311),
IF($N$5=Master!$D$4,SUM(E311:N311),
IF($O$5=Master!$D$4,SUM(E311:O311),
IF($P$5=Master!$D$4,SUM(E311:P311),0))))))))))))</f>
        <v>3074578.0300000007</v>
      </c>
      <c r="V311" s="115"/>
    </row>
    <row r="312" spans="2:22" x14ac:dyDescent="0.2">
      <c r="B312" s="113"/>
      <c r="C312" s="117" t="s">
        <v>80</v>
      </c>
      <c r="D312" s="118" t="s">
        <v>300</v>
      </c>
      <c r="E312" s="119">
        <v>406027.81000000035</v>
      </c>
      <c r="F312" s="119">
        <v>373755.43000000034</v>
      </c>
      <c r="G312" s="119">
        <v>597067.54000000015</v>
      </c>
      <c r="H312" s="119">
        <v>566235.38999999978</v>
      </c>
      <c r="I312" s="119">
        <v>492779.8000000001</v>
      </c>
      <c r="J312" s="119">
        <v>546617.30999999971</v>
      </c>
      <c r="K312" s="119">
        <v>578132.52000000014</v>
      </c>
      <c r="L312" s="119">
        <v>494512.2900000001</v>
      </c>
      <c r="M312" s="119">
        <v>542369.91999999993</v>
      </c>
      <c r="N312" s="119">
        <v>563247.10000000021</v>
      </c>
      <c r="O312" s="119">
        <v>550799.4800000001</v>
      </c>
      <c r="P312" s="119">
        <v>742549.98400000436</v>
      </c>
      <c r="Q312" s="119">
        <f t="shared" si="6"/>
        <v>6454094.5740000047</v>
      </c>
      <c r="R312" s="115"/>
      <c r="S312" s="116"/>
      <c r="T312" s="113"/>
      <c r="U312" s="119">
        <f>IF($E$5=Master!$D$4,E312,
IF($F$5=Master!$D$4,SUM(E312:F312),
IF($G$5=Master!$D$4,SUM(E312:G312),
IF($H$5=Master!$D$4,SUM(E312:H312),
IF($I$5=Master!$D$4,SUM(E312:I312),
IF($J$5=Master!$D$4,SUM(E312:J312),
IF($K$5=Master!$D$4,SUM(E312:K312),
IF($L$5=Master!$D$4,SUM(E312:L312),
IF($M$5=Master!$D$4,SUM(E312:M312),
IF($N$5=Master!$D$4,SUM(E312:N312),
IF($O$5=Master!$D$4,SUM(E312:O312),
IF($P$5=Master!$D$4,SUM(E312:P312),0))))))))))))</f>
        <v>1376850.7800000007</v>
      </c>
      <c r="V312" s="115"/>
    </row>
    <row r="313" spans="2:22" x14ac:dyDescent="0.2">
      <c r="B313" s="113"/>
      <c r="C313" s="117" t="s">
        <v>81</v>
      </c>
      <c r="D313" s="118" t="s">
        <v>301</v>
      </c>
      <c r="E313" s="119">
        <v>441266.58000000101</v>
      </c>
      <c r="F313" s="119">
        <v>453954.94000000117</v>
      </c>
      <c r="G313" s="119">
        <v>612757.2100000002</v>
      </c>
      <c r="H313" s="119">
        <v>630896.94000000029</v>
      </c>
      <c r="I313" s="119">
        <v>580150.62999999861</v>
      </c>
      <c r="J313" s="119">
        <v>607056.7700000013</v>
      </c>
      <c r="K313" s="119">
        <v>602983.9600000002</v>
      </c>
      <c r="L313" s="119">
        <v>555362.26000000106</v>
      </c>
      <c r="M313" s="119">
        <v>593424.50000000081</v>
      </c>
      <c r="N313" s="119">
        <v>630897.63000000152</v>
      </c>
      <c r="O313" s="119">
        <v>657583.00000000012</v>
      </c>
      <c r="P313" s="119">
        <v>844569.8780000977</v>
      </c>
      <c r="Q313" s="119">
        <f t="shared" si="6"/>
        <v>7210904.2980001038</v>
      </c>
      <c r="R313" s="115"/>
      <c r="S313" s="116"/>
      <c r="T313" s="113"/>
      <c r="U313" s="119">
        <f>IF($E$5=Master!$D$4,E313,
IF($F$5=Master!$D$4,SUM(E313:F313),
IF($G$5=Master!$D$4,SUM(E313:G313),
IF($H$5=Master!$D$4,SUM(E313:H313),
IF($I$5=Master!$D$4,SUM(E313:I313),
IF($J$5=Master!$D$4,SUM(E313:J313),
IF($K$5=Master!$D$4,SUM(E313:K313),
IF($L$5=Master!$D$4,SUM(E313:L313),
IF($M$5=Master!$D$4,SUM(E313:M313),
IF($N$5=Master!$D$4,SUM(E313:N313),
IF($O$5=Master!$D$4,SUM(E313:O313),
IF($P$5=Master!$D$4,SUM(E313:P313),0))))))))))))</f>
        <v>1507978.7300000023</v>
      </c>
      <c r="V313" s="115"/>
    </row>
    <row r="314" spans="2:22" x14ac:dyDescent="0.2">
      <c r="B314" s="113"/>
      <c r="C314" s="117" t="s">
        <v>82</v>
      </c>
      <c r="D314" s="118" t="s">
        <v>302</v>
      </c>
      <c r="E314" s="119">
        <v>118520.90000000005</v>
      </c>
      <c r="F314" s="119">
        <v>125182.97000000003</v>
      </c>
      <c r="G314" s="119">
        <v>167983.87</v>
      </c>
      <c r="H314" s="119">
        <v>167568.54999999993</v>
      </c>
      <c r="I314" s="119">
        <v>156927.28000000006</v>
      </c>
      <c r="J314" s="119">
        <v>163510.12999999995</v>
      </c>
      <c r="K314" s="119">
        <v>160109.10000000003</v>
      </c>
      <c r="L314" s="119">
        <v>151285.14000000004</v>
      </c>
      <c r="M314" s="119">
        <v>157962.47999999992</v>
      </c>
      <c r="N314" s="119">
        <v>167403.24999999991</v>
      </c>
      <c r="O314" s="119">
        <v>180714.1699999999</v>
      </c>
      <c r="P314" s="119">
        <v>227436.57749999402</v>
      </c>
      <c r="Q314" s="119">
        <f t="shared" si="6"/>
        <v>1944604.4174999942</v>
      </c>
      <c r="R314" s="115"/>
      <c r="S314" s="116"/>
      <c r="T314" s="113"/>
      <c r="U314" s="119">
        <f>IF($E$5=Master!$D$4,E314,
IF($F$5=Master!$D$4,SUM(E314:F314),
IF($G$5=Master!$D$4,SUM(E314:G314),
IF($H$5=Master!$D$4,SUM(E314:H314),
IF($I$5=Master!$D$4,SUM(E314:I314),
IF($J$5=Master!$D$4,SUM(E314:J314),
IF($K$5=Master!$D$4,SUM(E314:K314),
IF($L$5=Master!$D$4,SUM(E314:L314),
IF($M$5=Master!$D$4,SUM(E314:M314),
IF($N$5=Master!$D$4,SUM(E314:N314),
IF($O$5=Master!$D$4,SUM(E314:O314),
IF($P$5=Master!$D$4,SUM(E314:P314),0))))))))))))</f>
        <v>411687.74000000011</v>
      </c>
      <c r="V314" s="115"/>
    </row>
    <row r="315" spans="2:22" x14ac:dyDescent="0.2">
      <c r="B315" s="113"/>
      <c r="C315" s="117" t="s">
        <v>83</v>
      </c>
      <c r="D315" s="118" t="s">
        <v>303</v>
      </c>
      <c r="E315" s="119">
        <v>169792.72000000006</v>
      </c>
      <c r="F315" s="119">
        <v>160703.78000000006</v>
      </c>
      <c r="G315" s="119">
        <v>245153.63999999996</v>
      </c>
      <c r="H315" s="119">
        <v>257355.51000000007</v>
      </c>
      <c r="I315" s="119">
        <v>243536.99000000002</v>
      </c>
      <c r="J315" s="119">
        <v>248800.69000000006</v>
      </c>
      <c r="K315" s="119">
        <v>246940.99999999997</v>
      </c>
      <c r="L315" s="119">
        <v>240036.42000000007</v>
      </c>
      <c r="M315" s="119">
        <v>727538.89000000013</v>
      </c>
      <c r="N315" s="119">
        <v>251381.19</v>
      </c>
      <c r="O315" s="119">
        <v>262822.78000000003</v>
      </c>
      <c r="P315" s="119">
        <v>304508.28750000306</v>
      </c>
      <c r="Q315" s="119">
        <f t="shared" si="6"/>
        <v>3358571.8975000032</v>
      </c>
      <c r="R315" s="115"/>
      <c r="S315" s="116"/>
      <c r="T315" s="113"/>
      <c r="U315" s="119">
        <f>IF($E$5=Master!$D$4,E315,
IF($F$5=Master!$D$4,SUM(E315:F315),
IF($G$5=Master!$D$4,SUM(E315:G315),
IF($H$5=Master!$D$4,SUM(E315:H315),
IF($I$5=Master!$D$4,SUM(E315:I315),
IF($J$5=Master!$D$4,SUM(E315:J315),
IF($K$5=Master!$D$4,SUM(E315:K315),
IF($L$5=Master!$D$4,SUM(E315:L315),
IF($M$5=Master!$D$4,SUM(E315:M315),
IF($N$5=Master!$D$4,SUM(E315:N315),
IF($O$5=Master!$D$4,SUM(E315:O315),
IF($P$5=Master!$D$4,SUM(E315:P315),0))))))))))))</f>
        <v>575650.14000000013</v>
      </c>
      <c r="V315" s="115"/>
    </row>
    <row r="316" spans="2:22" x14ac:dyDescent="0.2">
      <c r="B316" s="113"/>
      <c r="C316" s="117" t="s">
        <v>84</v>
      </c>
      <c r="D316" s="118" t="s">
        <v>304</v>
      </c>
      <c r="E316" s="119">
        <v>86735.450000000012</v>
      </c>
      <c r="F316" s="119">
        <v>91016.549999999988</v>
      </c>
      <c r="G316" s="119">
        <v>172361.15999999995</v>
      </c>
      <c r="H316" s="119">
        <v>176738.78999999995</v>
      </c>
      <c r="I316" s="119">
        <v>172295.02</v>
      </c>
      <c r="J316" s="119">
        <v>174214.49</v>
      </c>
      <c r="K316" s="119">
        <v>176853.82</v>
      </c>
      <c r="L316" s="119">
        <v>167961.85999999993</v>
      </c>
      <c r="M316" s="119">
        <v>172269.02</v>
      </c>
      <c r="N316" s="119">
        <v>178408.33999999997</v>
      </c>
      <c r="O316" s="119">
        <v>178294.90999999997</v>
      </c>
      <c r="P316" s="119">
        <v>233679.85499999757</v>
      </c>
      <c r="Q316" s="119">
        <f t="shared" si="6"/>
        <v>1980829.2649999971</v>
      </c>
      <c r="R316" s="115"/>
      <c r="S316" s="116"/>
      <c r="T316" s="113"/>
      <c r="U316" s="119">
        <f>IF($E$5=Master!$D$4,E316,
IF($F$5=Master!$D$4,SUM(E316:F316),
IF($G$5=Master!$D$4,SUM(E316:G316),
IF($H$5=Master!$D$4,SUM(E316:H316),
IF($I$5=Master!$D$4,SUM(E316:I316),
IF($J$5=Master!$D$4,SUM(E316:J316),
IF($K$5=Master!$D$4,SUM(E316:K316),
IF($L$5=Master!$D$4,SUM(E316:L316),
IF($M$5=Master!$D$4,SUM(E316:M316),
IF($N$5=Master!$D$4,SUM(E316:N316),
IF($O$5=Master!$D$4,SUM(E316:O316),
IF($P$5=Master!$D$4,SUM(E316:P316),0))))))))))))</f>
        <v>350113.15999999992</v>
      </c>
      <c r="V316" s="115"/>
    </row>
    <row r="317" spans="2:22" x14ac:dyDescent="0.2">
      <c r="B317" s="113"/>
      <c r="C317" s="117" t="s">
        <v>85</v>
      </c>
      <c r="D317" s="118" t="s">
        <v>305</v>
      </c>
      <c r="E317" s="119">
        <v>910107.3</v>
      </c>
      <c r="F317" s="119">
        <v>1210146.5300000003</v>
      </c>
      <c r="G317" s="119">
        <v>1255302.3099999996</v>
      </c>
      <c r="H317" s="119">
        <v>1149045.1500000001</v>
      </c>
      <c r="I317" s="119">
        <v>1124238.6399999999</v>
      </c>
      <c r="J317" s="119">
        <v>1143565.54</v>
      </c>
      <c r="K317" s="119">
        <v>1142739.2299999993</v>
      </c>
      <c r="L317" s="119">
        <v>1094954.8700000001</v>
      </c>
      <c r="M317" s="119">
        <v>1125975.3099999998</v>
      </c>
      <c r="N317" s="119">
        <v>1175527.6099999996</v>
      </c>
      <c r="O317" s="119">
        <v>1137217.78</v>
      </c>
      <c r="P317" s="119">
        <v>1663575.3000000259</v>
      </c>
      <c r="Q317" s="119">
        <f t="shared" si="6"/>
        <v>14132395.570000026</v>
      </c>
      <c r="R317" s="115"/>
      <c r="S317" s="116"/>
      <c r="T317" s="113"/>
      <c r="U317" s="119">
        <f>IF($E$5=Master!$D$4,E317,
IF($F$5=Master!$D$4,SUM(E317:F317),
IF($G$5=Master!$D$4,SUM(E317:G317),
IF($H$5=Master!$D$4,SUM(E317:H317),
IF($I$5=Master!$D$4,SUM(E317:I317),
IF($J$5=Master!$D$4,SUM(E317:J317),
IF($K$5=Master!$D$4,SUM(E317:K317),
IF($L$5=Master!$D$4,SUM(E317:L317),
IF($M$5=Master!$D$4,SUM(E317:M317),
IF($N$5=Master!$D$4,SUM(E317:N317),
IF($O$5=Master!$D$4,SUM(E317:O317),
IF($P$5=Master!$D$4,SUM(E317:P317),0))))))))))))</f>
        <v>3375556.1399999997</v>
      </c>
      <c r="V317" s="115"/>
    </row>
    <row r="318" spans="2:22" ht="25.5" x14ac:dyDescent="0.2">
      <c r="B318" s="113"/>
      <c r="C318" s="117" t="s">
        <v>86</v>
      </c>
      <c r="D318" s="118" t="s">
        <v>306</v>
      </c>
      <c r="E318" s="119">
        <v>35125.829999999987</v>
      </c>
      <c r="F318" s="119">
        <v>38924.899999999987</v>
      </c>
      <c r="G318" s="119">
        <v>39143.859999999993</v>
      </c>
      <c r="H318" s="119">
        <v>46096.229999999989</v>
      </c>
      <c r="I318" s="119">
        <v>42050.260000000009</v>
      </c>
      <c r="J318" s="119">
        <v>40760.000000000015</v>
      </c>
      <c r="K318" s="119">
        <v>41125.980000000003</v>
      </c>
      <c r="L318" s="119">
        <v>39645.180000000008</v>
      </c>
      <c r="M318" s="119">
        <v>39497.889999999992</v>
      </c>
      <c r="N318" s="119">
        <v>39680.19000000001</v>
      </c>
      <c r="O318" s="119">
        <v>44259.539999999994</v>
      </c>
      <c r="P318" s="119">
        <v>68058.719999999361</v>
      </c>
      <c r="Q318" s="119">
        <f t="shared" si="6"/>
        <v>514368.57999999926</v>
      </c>
      <c r="R318" s="115"/>
      <c r="S318" s="116"/>
      <c r="T318" s="113"/>
      <c r="U318" s="119">
        <f>IF($E$5=Master!$D$4,E318,
IF($F$5=Master!$D$4,SUM(E318:F318),
IF($G$5=Master!$D$4,SUM(E318:G318),
IF($H$5=Master!$D$4,SUM(E318:H318),
IF($I$5=Master!$D$4,SUM(E318:I318),
IF($J$5=Master!$D$4,SUM(E318:J318),
IF($K$5=Master!$D$4,SUM(E318:K318),
IF($L$5=Master!$D$4,SUM(E318:L318),
IF($M$5=Master!$D$4,SUM(E318:M318),
IF($N$5=Master!$D$4,SUM(E318:N318),
IF($O$5=Master!$D$4,SUM(E318:O318),
IF($P$5=Master!$D$4,SUM(E318:P318),0))))))))))))</f>
        <v>113194.58999999997</v>
      </c>
      <c r="V318" s="115"/>
    </row>
    <row r="319" spans="2:22" x14ac:dyDescent="0.2">
      <c r="B319" s="113"/>
      <c r="C319" s="117" t="s">
        <v>87</v>
      </c>
      <c r="D319" s="118" t="s">
        <v>307</v>
      </c>
      <c r="E319" s="119">
        <v>56797.189999999981</v>
      </c>
      <c r="F319" s="119">
        <v>57339.929999999986</v>
      </c>
      <c r="G319" s="119">
        <v>75110.010000000009</v>
      </c>
      <c r="H319" s="119">
        <v>76293.33</v>
      </c>
      <c r="I319" s="119">
        <v>75539.660000000033</v>
      </c>
      <c r="J319" s="119">
        <v>74023.429999999949</v>
      </c>
      <c r="K319" s="119">
        <v>79554.33</v>
      </c>
      <c r="L319" s="119">
        <v>70313.299999999988</v>
      </c>
      <c r="M319" s="119">
        <v>73304.709999999977</v>
      </c>
      <c r="N319" s="119">
        <v>77589.11</v>
      </c>
      <c r="O319" s="119">
        <v>77497.249999999985</v>
      </c>
      <c r="P319" s="119">
        <v>114943.75999999998</v>
      </c>
      <c r="Q319" s="119">
        <f t="shared" si="6"/>
        <v>908306.00999999989</v>
      </c>
      <c r="R319" s="115"/>
      <c r="S319" s="116"/>
      <c r="T319" s="113"/>
      <c r="U319" s="119">
        <f>IF($E$5=Master!$D$4,E319,
IF($F$5=Master!$D$4,SUM(E319:F319),
IF($G$5=Master!$D$4,SUM(E319:G319),
IF($H$5=Master!$D$4,SUM(E319:H319),
IF($I$5=Master!$D$4,SUM(E319:I319),
IF($J$5=Master!$D$4,SUM(E319:J319),
IF($K$5=Master!$D$4,SUM(E319:K319),
IF($L$5=Master!$D$4,SUM(E319:L319),
IF($M$5=Master!$D$4,SUM(E319:M319),
IF($N$5=Master!$D$4,SUM(E319:N319),
IF($O$5=Master!$D$4,SUM(E319:O319),
IF($P$5=Master!$D$4,SUM(E319:P319),0))))))))))))</f>
        <v>189247.12999999998</v>
      </c>
      <c r="V319" s="115"/>
    </row>
    <row r="320" spans="2:22" ht="25.5" x14ac:dyDescent="0.2">
      <c r="B320" s="113"/>
      <c r="C320" s="117" t="s">
        <v>88</v>
      </c>
      <c r="D320" s="118" t="s">
        <v>308</v>
      </c>
      <c r="E320" s="119">
        <v>55355.869999999981</v>
      </c>
      <c r="F320" s="119">
        <v>57644.1</v>
      </c>
      <c r="G320" s="119">
        <v>76595.199999999983</v>
      </c>
      <c r="H320" s="119">
        <v>78643.150000000009</v>
      </c>
      <c r="I320" s="119">
        <v>72930.63</v>
      </c>
      <c r="J320" s="119">
        <v>69280.14</v>
      </c>
      <c r="K320" s="119">
        <v>73698.349999999977</v>
      </c>
      <c r="L320" s="119">
        <v>67251.489999999962</v>
      </c>
      <c r="M320" s="119">
        <v>69609.42</v>
      </c>
      <c r="N320" s="119">
        <v>72836.249999999985</v>
      </c>
      <c r="O320" s="119">
        <v>71505.89</v>
      </c>
      <c r="P320" s="119">
        <v>81086.070000000007</v>
      </c>
      <c r="Q320" s="119">
        <f t="shared" si="6"/>
        <v>846436.56</v>
      </c>
      <c r="R320" s="115"/>
      <c r="S320" s="116"/>
      <c r="T320" s="113"/>
      <c r="U320" s="119">
        <f>IF($E$5=Master!$D$4,E320,
IF($F$5=Master!$D$4,SUM(E320:F320),
IF($G$5=Master!$D$4,SUM(E320:G320),
IF($H$5=Master!$D$4,SUM(E320:H320),
IF($I$5=Master!$D$4,SUM(E320:I320),
IF($J$5=Master!$D$4,SUM(E320:J320),
IF($K$5=Master!$D$4,SUM(E320:K320),
IF($L$5=Master!$D$4,SUM(E320:L320),
IF($M$5=Master!$D$4,SUM(E320:M320),
IF($N$5=Master!$D$4,SUM(E320:N320),
IF($O$5=Master!$D$4,SUM(E320:O320),
IF($P$5=Master!$D$4,SUM(E320:P320),0))))))))))))</f>
        <v>189595.16999999995</v>
      </c>
      <c r="V320" s="115"/>
    </row>
    <row r="321" spans="2:22" x14ac:dyDescent="0.2">
      <c r="B321" s="113"/>
      <c r="C321" s="117" t="s">
        <v>89</v>
      </c>
      <c r="D321" s="118" t="s">
        <v>309</v>
      </c>
      <c r="E321" s="119">
        <v>128653.82999999999</v>
      </c>
      <c r="F321" s="119">
        <v>128751.37999999999</v>
      </c>
      <c r="G321" s="119">
        <v>135850.21</v>
      </c>
      <c r="H321" s="119">
        <v>121363.13</v>
      </c>
      <c r="I321" s="119">
        <v>160716.41999999998</v>
      </c>
      <c r="J321" s="119">
        <v>177323.55000000002</v>
      </c>
      <c r="K321" s="119">
        <v>308826.58999999997</v>
      </c>
      <c r="L321" s="119">
        <v>103967.57</v>
      </c>
      <c r="M321" s="119">
        <v>379667.99</v>
      </c>
      <c r="N321" s="119">
        <v>167277.61000000002</v>
      </c>
      <c r="O321" s="119">
        <v>600042.12</v>
      </c>
      <c r="P321" s="119">
        <v>660230.05000000005</v>
      </c>
      <c r="Q321" s="119">
        <f t="shared" si="6"/>
        <v>3072670.45</v>
      </c>
      <c r="R321" s="115"/>
      <c r="S321" s="116"/>
      <c r="T321" s="113"/>
      <c r="U321" s="119">
        <f>IF($E$5=Master!$D$4,E321,
IF($F$5=Master!$D$4,SUM(E321:F321),
IF($G$5=Master!$D$4,SUM(E321:G321),
IF($H$5=Master!$D$4,SUM(E321:H321),
IF($I$5=Master!$D$4,SUM(E321:I321),
IF($J$5=Master!$D$4,SUM(E321:J321),
IF($K$5=Master!$D$4,SUM(E321:K321),
IF($L$5=Master!$D$4,SUM(E321:L321),
IF($M$5=Master!$D$4,SUM(E321:M321),
IF($N$5=Master!$D$4,SUM(E321:N321),
IF($O$5=Master!$D$4,SUM(E321:O321),
IF($P$5=Master!$D$4,SUM(E321:P321),0))))))))))))</f>
        <v>393255.41999999993</v>
      </c>
      <c r="V321" s="115"/>
    </row>
    <row r="322" spans="2:22" x14ac:dyDescent="0.2">
      <c r="B322" s="113"/>
      <c r="C322" s="117" t="s">
        <v>90</v>
      </c>
      <c r="D322" s="118" t="s">
        <v>310</v>
      </c>
      <c r="E322" s="119">
        <v>148882.28000000003</v>
      </c>
      <c r="F322" s="119">
        <v>149947.55000000002</v>
      </c>
      <c r="G322" s="119">
        <v>214156.47</v>
      </c>
      <c r="H322" s="119">
        <v>219873.25000000003</v>
      </c>
      <c r="I322" s="119">
        <v>222164.46000000005</v>
      </c>
      <c r="J322" s="119">
        <v>213792.33999999997</v>
      </c>
      <c r="K322" s="119">
        <v>247249.64</v>
      </c>
      <c r="L322" s="119">
        <v>200638.09</v>
      </c>
      <c r="M322" s="119">
        <v>207107.68</v>
      </c>
      <c r="N322" s="119">
        <v>247513.28999999992</v>
      </c>
      <c r="O322" s="119">
        <v>228942.22000000003</v>
      </c>
      <c r="P322" s="119">
        <v>574531.66500000062</v>
      </c>
      <c r="Q322" s="119">
        <f t="shared" si="6"/>
        <v>2874798.935000001</v>
      </c>
      <c r="R322" s="115"/>
      <c r="S322" s="116"/>
      <c r="T322" s="113"/>
      <c r="U322" s="119">
        <f>IF($E$5=Master!$D$4,E322,
IF($F$5=Master!$D$4,SUM(E322:F322),
IF($G$5=Master!$D$4,SUM(E322:G322),
IF($H$5=Master!$D$4,SUM(E322:H322),
IF($I$5=Master!$D$4,SUM(E322:I322),
IF($J$5=Master!$D$4,SUM(E322:J322),
IF($K$5=Master!$D$4,SUM(E322:K322),
IF($L$5=Master!$D$4,SUM(E322:L322),
IF($M$5=Master!$D$4,SUM(E322:M322),
IF($N$5=Master!$D$4,SUM(E322:N322),
IF($O$5=Master!$D$4,SUM(E322:O322),
IF($P$5=Master!$D$4,SUM(E322:P322),0))))))))))))</f>
        <v>512986.30000000005</v>
      </c>
      <c r="V322" s="115"/>
    </row>
    <row r="323" spans="2:22" x14ac:dyDescent="0.2">
      <c r="B323" s="113"/>
      <c r="C323" s="117" t="s">
        <v>91</v>
      </c>
      <c r="D323" s="118" t="s">
        <v>311</v>
      </c>
      <c r="E323" s="119">
        <v>43156.779999999992</v>
      </c>
      <c r="F323" s="119">
        <v>42461.579999999987</v>
      </c>
      <c r="G323" s="119">
        <v>58454.749999999985</v>
      </c>
      <c r="H323" s="119">
        <v>54428.259999999987</v>
      </c>
      <c r="I323" s="119">
        <v>55621.919999999984</v>
      </c>
      <c r="J323" s="119">
        <v>53456.919999999984</v>
      </c>
      <c r="K323" s="119">
        <v>54357.729999999981</v>
      </c>
      <c r="L323" s="119">
        <v>49117.98</v>
      </c>
      <c r="M323" s="119">
        <v>47864.079999999994</v>
      </c>
      <c r="N323" s="119">
        <v>48937.27</v>
      </c>
      <c r="O323" s="119">
        <v>60815.079999999994</v>
      </c>
      <c r="P323" s="119">
        <v>83254.405499999368</v>
      </c>
      <c r="Q323" s="119">
        <f t="shared" si="6"/>
        <v>651926.75549999939</v>
      </c>
      <c r="R323" s="115"/>
      <c r="S323" s="116"/>
      <c r="T323" s="113"/>
      <c r="U323" s="119">
        <f>IF($E$5=Master!$D$4,E323,
IF($F$5=Master!$D$4,SUM(E323:F323),
IF($G$5=Master!$D$4,SUM(E323:G323),
IF($H$5=Master!$D$4,SUM(E323:H323),
IF($I$5=Master!$D$4,SUM(E323:I323),
IF($J$5=Master!$D$4,SUM(E323:J323),
IF($K$5=Master!$D$4,SUM(E323:K323),
IF($L$5=Master!$D$4,SUM(E323:L323),
IF($M$5=Master!$D$4,SUM(E323:M323),
IF($N$5=Master!$D$4,SUM(E323:N323),
IF($O$5=Master!$D$4,SUM(E323:O323),
IF($P$5=Master!$D$4,SUM(E323:P323),0))))))))))))</f>
        <v>144073.10999999999</v>
      </c>
      <c r="V323" s="115"/>
    </row>
    <row r="324" spans="2:22" x14ac:dyDescent="0.2">
      <c r="B324" s="113"/>
      <c r="C324" s="117" t="s">
        <v>92</v>
      </c>
      <c r="D324" s="118" t="s">
        <v>312</v>
      </c>
      <c r="E324" s="119">
        <v>43575.5</v>
      </c>
      <c r="F324" s="119">
        <v>67050.140000000014</v>
      </c>
      <c r="G324" s="119">
        <v>61513.079999999994</v>
      </c>
      <c r="H324" s="119">
        <v>65221.819999999978</v>
      </c>
      <c r="I324" s="119">
        <v>56986.76999999999</v>
      </c>
      <c r="J324" s="119">
        <v>64978.739999999991</v>
      </c>
      <c r="K324" s="119">
        <v>69400.560000000012</v>
      </c>
      <c r="L324" s="119">
        <v>51578.529999999992</v>
      </c>
      <c r="M324" s="119">
        <v>54789.390000000014</v>
      </c>
      <c r="N324" s="119">
        <v>76553.22</v>
      </c>
      <c r="O324" s="119">
        <v>81274.299999999988</v>
      </c>
      <c r="P324" s="119">
        <v>133352.84999999998</v>
      </c>
      <c r="Q324" s="119">
        <f t="shared" si="6"/>
        <v>826274.89999999979</v>
      </c>
      <c r="R324" s="115"/>
      <c r="S324" s="116"/>
      <c r="T324" s="113"/>
      <c r="U324" s="119">
        <f>IF($E$5=Master!$D$4,E324,
IF($F$5=Master!$D$4,SUM(E324:F324),
IF($G$5=Master!$D$4,SUM(E324:G324),
IF($H$5=Master!$D$4,SUM(E324:H324),
IF($I$5=Master!$D$4,SUM(E324:I324),
IF($J$5=Master!$D$4,SUM(E324:J324),
IF($K$5=Master!$D$4,SUM(E324:K324),
IF($L$5=Master!$D$4,SUM(E324:L324),
IF($M$5=Master!$D$4,SUM(E324:M324),
IF($N$5=Master!$D$4,SUM(E324:N324),
IF($O$5=Master!$D$4,SUM(E324:O324),
IF($P$5=Master!$D$4,SUM(E324:P324),0))))))))))))</f>
        <v>172138.72</v>
      </c>
      <c r="V324" s="115"/>
    </row>
    <row r="325" spans="2:22" ht="25.5" x14ac:dyDescent="0.2">
      <c r="B325" s="113"/>
      <c r="C325" s="117" t="s">
        <v>93</v>
      </c>
      <c r="D325" s="118" t="s">
        <v>313</v>
      </c>
      <c r="E325" s="119">
        <v>30726.649999999998</v>
      </c>
      <c r="F325" s="119">
        <v>30822.519999999997</v>
      </c>
      <c r="G325" s="119">
        <v>77672.12999999999</v>
      </c>
      <c r="H325" s="119">
        <v>53675.079999999994</v>
      </c>
      <c r="I325" s="119">
        <v>54855.94</v>
      </c>
      <c r="J325" s="119">
        <v>48413.37</v>
      </c>
      <c r="K325" s="119">
        <v>52559.170000000006</v>
      </c>
      <c r="L325" s="119">
        <v>42306.85000000002</v>
      </c>
      <c r="M325" s="119">
        <v>45898.100000000006</v>
      </c>
      <c r="N325" s="119">
        <v>47083.670000000013</v>
      </c>
      <c r="O325" s="119">
        <v>49157.56</v>
      </c>
      <c r="P325" s="119">
        <v>59530.748000000014</v>
      </c>
      <c r="Q325" s="119">
        <f t="shared" si="6"/>
        <v>592701.78800000006</v>
      </c>
      <c r="R325" s="115"/>
      <c r="S325" s="116"/>
      <c r="T325" s="113"/>
      <c r="U325" s="119">
        <f>IF($E$5=Master!$D$4,E325,
IF($F$5=Master!$D$4,SUM(E325:F325),
IF($G$5=Master!$D$4,SUM(E325:G325),
IF($H$5=Master!$D$4,SUM(E325:H325),
IF($I$5=Master!$D$4,SUM(E325:I325),
IF($J$5=Master!$D$4,SUM(E325:J325),
IF($K$5=Master!$D$4,SUM(E325:K325),
IF($L$5=Master!$D$4,SUM(E325:L325),
IF($M$5=Master!$D$4,SUM(E325:M325),
IF($N$5=Master!$D$4,SUM(E325:N325),
IF($O$5=Master!$D$4,SUM(E325:O325),
IF($P$5=Master!$D$4,SUM(E325:P325),0))))))))))))</f>
        <v>139221.29999999999</v>
      </c>
      <c r="V325" s="115"/>
    </row>
    <row r="326" spans="2:22" x14ac:dyDescent="0.2">
      <c r="B326" s="113"/>
      <c r="C326" s="117" t="s">
        <v>94</v>
      </c>
      <c r="D326" s="118" t="s">
        <v>314</v>
      </c>
      <c r="E326" s="119">
        <v>19175.750000000004</v>
      </c>
      <c r="F326" s="119">
        <v>8175.75</v>
      </c>
      <c r="G326" s="119">
        <v>31167.919999999998</v>
      </c>
      <c r="H326" s="119">
        <v>20807.370000000003</v>
      </c>
      <c r="I326" s="119">
        <v>19903.87</v>
      </c>
      <c r="J326" s="119">
        <v>20334.500000000004</v>
      </c>
      <c r="K326" s="119">
        <v>20355.480000000003</v>
      </c>
      <c r="L326" s="119">
        <v>19240.509999999998</v>
      </c>
      <c r="M326" s="119">
        <v>20249.629999999997</v>
      </c>
      <c r="N326" s="119">
        <v>20673.750000000004</v>
      </c>
      <c r="O326" s="119">
        <v>20824.760000000002</v>
      </c>
      <c r="P326" s="119">
        <v>30332.672999999966</v>
      </c>
      <c r="Q326" s="119">
        <f t="shared" si="6"/>
        <v>251241.96299999999</v>
      </c>
      <c r="R326" s="115"/>
      <c r="S326" s="116"/>
      <c r="T326" s="113"/>
      <c r="U326" s="119">
        <f>IF($E$5=Master!$D$4,E326,
IF($F$5=Master!$D$4,SUM(E326:F326),
IF($G$5=Master!$D$4,SUM(E326:G326),
IF($H$5=Master!$D$4,SUM(E326:H326),
IF($I$5=Master!$D$4,SUM(E326:I326),
IF($J$5=Master!$D$4,SUM(E326:J326),
IF($K$5=Master!$D$4,SUM(E326:K326),
IF($L$5=Master!$D$4,SUM(E326:L326),
IF($M$5=Master!$D$4,SUM(E326:M326),
IF($N$5=Master!$D$4,SUM(E326:N326),
IF($O$5=Master!$D$4,SUM(E326:O326),
IF($P$5=Master!$D$4,SUM(E326:P326),0))))))))))))</f>
        <v>58519.42</v>
      </c>
      <c r="V326" s="115"/>
    </row>
    <row r="327" spans="2:22" ht="25.5" x14ac:dyDescent="0.2">
      <c r="B327" s="113"/>
      <c r="C327" s="117" t="s">
        <v>95</v>
      </c>
      <c r="D327" s="118" t="s">
        <v>315</v>
      </c>
      <c r="E327" s="119">
        <v>0</v>
      </c>
      <c r="F327" s="119">
        <v>0</v>
      </c>
      <c r="G327" s="119">
        <v>25881.910000000003</v>
      </c>
      <c r="H327" s="119">
        <v>24783.890000000003</v>
      </c>
      <c r="I327" s="119">
        <v>12059.53</v>
      </c>
      <c r="J327" s="119">
        <v>19602.88</v>
      </c>
      <c r="K327" s="119">
        <v>30793.340000000007</v>
      </c>
      <c r="L327" s="119">
        <v>14661.009999999998</v>
      </c>
      <c r="M327" s="119">
        <v>16009.58</v>
      </c>
      <c r="N327" s="119">
        <v>30087.88</v>
      </c>
      <c r="O327" s="119">
        <v>31642.170000000002</v>
      </c>
      <c r="P327" s="119">
        <v>104660.81000000003</v>
      </c>
      <c r="Q327" s="119">
        <f t="shared" si="6"/>
        <v>310183.00000000006</v>
      </c>
      <c r="R327" s="115"/>
      <c r="S327" s="116"/>
      <c r="T327" s="113"/>
      <c r="U327" s="119">
        <f>IF($E$5=Master!$D$4,E327,
IF($F$5=Master!$D$4,SUM(E327:F327),
IF($G$5=Master!$D$4,SUM(E327:G327),
IF($H$5=Master!$D$4,SUM(E327:H327),
IF($I$5=Master!$D$4,SUM(E327:I327),
IF($J$5=Master!$D$4,SUM(E327:J327),
IF($K$5=Master!$D$4,SUM(E327:K327),
IF($L$5=Master!$D$4,SUM(E327:L327),
IF($M$5=Master!$D$4,SUM(E327:M327),
IF($N$5=Master!$D$4,SUM(E327:N327),
IF($O$5=Master!$D$4,SUM(E327:O327),
IF($P$5=Master!$D$4,SUM(E327:P327),0))))))))))))</f>
        <v>25881.910000000003</v>
      </c>
      <c r="V327" s="115"/>
    </row>
    <row r="328" spans="2:22" x14ac:dyDescent="0.2">
      <c r="B328" s="113"/>
      <c r="C328" s="117" t="s">
        <v>96</v>
      </c>
      <c r="D328" s="118" t="s">
        <v>316</v>
      </c>
      <c r="E328" s="119">
        <v>0</v>
      </c>
      <c r="F328" s="119">
        <v>70000</v>
      </c>
      <c r="G328" s="119">
        <v>303823.63</v>
      </c>
      <c r="H328" s="119">
        <v>367072.16</v>
      </c>
      <c r="I328" s="119">
        <v>97605.14</v>
      </c>
      <c r="J328" s="119">
        <v>153046.25</v>
      </c>
      <c r="K328" s="119">
        <v>261617.41999999998</v>
      </c>
      <c r="L328" s="119">
        <v>160438.06999999998</v>
      </c>
      <c r="M328" s="119">
        <v>301557.99</v>
      </c>
      <c r="N328" s="119">
        <v>289761.85000000003</v>
      </c>
      <c r="O328" s="119">
        <v>278288.05000000005</v>
      </c>
      <c r="P328" s="119">
        <v>1020191.44</v>
      </c>
      <c r="Q328" s="119">
        <f t="shared" si="6"/>
        <v>3303402.0000000005</v>
      </c>
      <c r="R328" s="115"/>
      <c r="S328" s="116"/>
      <c r="T328" s="113"/>
      <c r="U328" s="119">
        <f>IF($E$5=Master!$D$4,E328,
IF($F$5=Master!$D$4,SUM(E328:F328),
IF($G$5=Master!$D$4,SUM(E328:G328),
IF($H$5=Master!$D$4,SUM(E328:H328),
IF($I$5=Master!$D$4,SUM(E328:I328),
IF($J$5=Master!$D$4,SUM(E328:J328),
IF($K$5=Master!$D$4,SUM(E328:K328),
IF($L$5=Master!$D$4,SUM(E328:L328),
IF($M$5=Master!$D$4,SUM(E328:M328),
IF($N$5=Master!$D$4,SUM(E328:N328),
IF($O$5=Master!$D$4,SUM(E328:O328),
IF($P$5=Master!$D$4,SUM(E328:P328),0))))))))))))</f>
        <v>373823.63</v>
      </c>
      <c r="V328" s="115"/>
    </row>
    <row r="329" spans="2:22" x14ac:dyDescent="0.2">
      <c r="B329" s="113"/>
      <c r="C329" s="117" t="s">
        <v>97</v>
      </c>
      <c r="D329" s="118" t="s">
        <v>317</v>
      </c>
      <c r="E329" s="119">
        <v>99218.640000000014</v>
      </c>
      <c r="F329" s="119">
        <v>173495.27000000002</v>
      </c>
      <c r="G329" s="119">
        <v>184645.18</v>
      </c>
      <c r="H329" s="119">
        <v>177780.66000000003</v>
      </c>
      <c r="I329" s="119">
        <v>179165.3</v>
      </c>
      <c r="J329" s="119">
        <v>189760.38</v>
      </c>
      <c r="K329" s="119">
        <v>187299.03999999998</v>
      </c>
      <c r="L329" s="119">
        <v>164345.82000000007</v>
      </c>
      <c r="M329" s="119">
        <v>252835.24</v>
      </c>
      <c r="N329" s="119">
        <v>189338.95</v>
      </c>
      <c r="O329" s="119">
        <v>192908.16999999998</v>
      </c>
      <c r="P329" s="119">
        <v>292443.85600000049</v>
      </c>
      <c r="Q329" s="119">
        <f t="shared" si="6"/>
        <v>2283236.5060000005</v>
      </c>
      <c r="R329" s="115"/>
      <c r="S329" s="116"/>
      <c r="T329" s="113"/>
      <c r="U329" s="119">
        <f>IF($E$5=Master!$D$4,E329,
IF($F$5=Master!$D$4,SUM(E329:F329),
IF($G$5=Master!$D$4,SUM(E329:G329),
IF($H$5=Master!$D$4,SUM(E329:H329),
IF($I$5=Master!$D$4,SUM(E329:I329),
IF($J$5=Master!$D$4,SUM(E329:J329),
IF($K$5=Master!$D$4,SUM(E329:K329),
IF($L$5=Master!$D$4,SUM(E329:L329),
IF($M$5=Master!$D$4,SUM(E329:M329),
IF($N$5=Master!$D$4,SUM(E329:N329),
IF($O$5=Master!$D$4,SUM(E329:O329),
IF($P$5=Master!$D$4,SUM(E329:P329),0))))))))))))</f>
        <v>457359.09</v>
      </c>
      <c r="V329" s="115"/>
    </row>
    <row r="330" spans="2:22" x14ac:dyDescent="0.2">
      <c r="B330" s="113"/>
      <c r="C330" s="117" t="s">
        <v>98</v>
      </c>
      <c r="D330" s="118" t="s">
        <v>318</v>
      </c>
      <c r="E330" s="119">
        <v>160405.52000000002</v>
      </c>
      <c r="F330" s="119">
        <v>160459.54999999999</v>
      </c>
      <c r="G330" s="119">
        <v>39074.400000000009</v>
      </c>
      <c r="H330" s="119">
        <v>40359.520000000011</v>
      </c>
      <c r="I330" s="119">
        <v>39799.18</v>
      </c>
      <c r="J330" s="119">
        <v>1543911.9</v>
      </c>
      <c r="K330" s="119">
        <v>41230.22</v>
      </c>
      <c r="L330" s="119">
        <v>37854.160000000003</v>
      </c>
      <c r="M330" s="119">
        <v>37487.21</v>
      </c>
      <c r="N330" s="119">
        <v>40965.719999999987</v>
      </c>
      <c r="O330" s="119">
        <v>44452.26</v>
      </c>
      <c r="P330" s="119">
        <v>67126.436000000744</v>
      </c>
      <c r="Q330" s="119">
        <f t="shared" si="6"/>
        <v>2253126.0760000004</v>
      </c>
      <c r="R330" s="115"/>
      <c r="S330" s="116"/>
      <c r="T330" s="113"/>
      <c r="U330" s="119">
        <f>IF($E$5=Master!$D$4,E330,
IF($F$5=Master!$D$4,SUM(E330:F330),
IF($G$5=Master!$D$4,SUM(E330:G330),
IF($H$5=Master!$D$4,SUM(E330:H330),
IF($I$5=Master!$D$4,SUM(E330:I330),
IF($J$5=Master!$D$4,SUM(E330:J330),
IF($K$5=Master!$D$4,SUM(E330:K330),
IF($L$5=Master!$D$4,SUM(E330:L330),
IF($M$5=Master!$D$4,SUM(E330:M330),
IF($N$5=Master!$D$4,SUM(E330:N330),
IF($O$5=Master!$D$4,SUM(E330:O330),
IF($P$5=Master!$D$4,SUM(E330:P330),0))))))))))))</f>
        <v>359939.47000000003</v>
      </c>
      <c r="V330" s="115"/>
    </row>
    <row r="331" spans="2:22" x14ac:dyDescent="0.2">
      <c r="B331" s="113"/>
      <c r="C331" s="117" t="s">
        <v>99</v>
      </c>
      <c r="D331" s="118" t="s">
        <v>319</v>
      </c>
      <c r="E331" s="119">
        <v>75738.629999999961</v>
      </c>
      <c r="F331" s="119">
        <v>75805.15999999996</v>
      </c>
      <c r="G331" s="119">
        <v>85272.370000000024</v>
      </c>
      <c r="H331" s="119">
        <v>77114.499999999985</v>
      </c>
      <c r="I331" s="119">
        <v>75154.22</v>
      </c>
      <c r="J331" s="119">
        <v>74482.809999999969</v>
      </c>
      <c r="K331" s="119">
        <v>82313.91</v>
      </c>
      <c r="L331" s="119">
        <v>73505.659999999974</v>
      </c>
      <c r="M331" s="119">
        <v>74781.250000000015</v>
      </c>
      <c r="N331" s="119">
        <v>78348.55</v>
      </c>
      <c r="O331" s="119">
        <v>74373.52</v>
      </c>
      <c r="P331" s="119">
        <v>120815.73999999874</v>
      </c>
      <c r="Q331" s="119">
        <f t="shared" si="6"/>
        <v>967706.31999999855</v>
      </c>
      <c r="R331" s="115"/>
      <c r="S331" s="116"/>
      <c r="T331" s="113"/>
      <c r="U331" s="119">
        <f>IF($E$5=Master!$D$4,E331,
IF($F$5=Master!$D$4,SUM(E331:F331),
IF($G$5=Master!$D$4,SUM(E331:G331),
IF($H$5=Master!$D$4,SUM(E331:H331),
IF($I$5=Master!$D$4,SUM(E331:I331),
IF($J$5=Master!$D$4,SUM(E331:J331),
IF($K$5=Master!$D$4,SUM(E331:K331),
IF($L$5=Master!$D$4,SUM(E331:L331),
IF($M$5=Master!$D$4,SUM(E331:M331),
IF($N$5=Master!$D$4,SUM(E331:N331),
IF($O$5=Master!$D$4,SUM(E331:O331),
IF($P$5=Master!$D$4,SUM(E331:P331),0))))))))))))</f>
        <v>236816.15999999995</v>
      </c>
      <c r="V331" s="115"/>
    </row>
    <row r="332" spans="2:22" x14ac:dyDescent="0.2">
      <c r="B332" s="113"/>
      <c r="C332" s="117" t="s">
        <v>100</v>
      </c>
      <c r="D332" s="118" t="s">
        <v>320</v>
      </c>
      <c r="E332" s="119">
        <v>19075.879999999997</v>
      </c>
      <c r="F332" s="119">
        <v>19075.879999999997</v>
      </c>
      <c r="G332" s="119">
        <v>13922.36</v>
      </c>
      <c r="H332" s="119">
        <v>33759.69</v>
      </c>
      <c r="I332" s="119">
        <v>39982.42</v>
      </c>
      <c r="J332" s="119">
        <v>24440.190000000002</v>
      </c>
      <c r="K332" s="119">
        <v>35454.22</v>
      </c>
      <c r="L332" s="119">
        <v>18059.96</v>
      </c>
      <c r="M332" s="119">
        <v>28248.18</v>
      </c>
      <c r="N332" s="119">
        <v>33796.119999999995</v>
      </c>
      <c r="O332" s="119">
        <v>23584.309999999998</v>
      </c>
      <c r="P332" s="119">
        <v>152235.35</v>
      </c>
      <c r="Q332" s="119">
        <f t="shared" si="6"/>
        <v>441634.55999999994</v>
      </c>
      <c r="R332" s="115"/>
      <c r="S332" s="116"/>
      <c r="T332" s="113"/>
      <c r="U332" s="119">
        <f>IF($E$5=Master!$D$4,E332,
IF($F$5=Master!$D$4,SUM(E332:F332),
IF($G$5=Master!$D$4,SUM(E332:G332),
IF($H$5=Master!$D$4,SUM(E332:H332),
IF($I$5=Master!$D$4,SUM(E332:I332),
IF($J$5=Master!$D$4,SUM(E332:J332),
IF($K$5=Master!$D$4,SUM(E332:K332),
IF($L$5=Master!$D$4,SUM(E332:L332),
IF($M$5=Master!$D$4,SUM(E332:M332),
IF($N$5=Master!$D$4,SUM(E332:N332),
IF($O$5=Master!$D$4,SUM(E332:O332),
IF($P$5=Master!$D$4,SUM(E332:P332),0))))))))))))</f>
        <v>52074.119999999995</v>
      </c>
      <c r="V332" s="115"/>
    </row>
    <row r="333" spans="2:22" ht="25.5" x14ac:dyDescent="0.2">
      <c r="B333" s="113"/>
      <c r="C333" s="117" t="s">
        <v>101</v>
      </c>
      <c r="D333" s="118" t="s">
        <v>321</v>
      </c>
      <c r="E333" s="119">
        <v>477439.71000000014</v>
      </c>
      <c r="F333" s="119">
        <v>502877.2900000001</v>
      </c>
      <c r="G333" s="119">
        <v>592769.31000000029</v>
      </c>
      <c r="H333" s="119">
        <v>676509.4</v>
      </c>
      <c r="I333" s="119">
        <v>723960.82000000018</v>
      </c>
      <c r="J333" s="119">
        <v>587961.57999999961</v>
      </c>
      <c r="K333" s="119">
        <v>738555.28999999992</v>
      </c>
      <c r="L333" s="119">
        <v>533101.91999999993</v>
      </c>
      <c r="M333" s="119">
        <v>601074.31000000006</v>
      </c>
      <c r="N333" s="119">
        <v>712584.69000000018</v>
      </c>
      <c r="O333" s="119">
        <v>633142.93000000005</v>
      </c>
      <c r="P333" s="119">
        <v>2004468.5800000005</v>
      </c>
      <c r="Q333" s="119">
        <f t="shared" si="6"/>
        <v>8784445.8300000019</v>
      </c>
      <c r="R333" s="115"/>
      <c r="S333" s="116"/>
      <c r="T333" s="113"/>
      <c r="U333" s="119">
        <f>IF($E$5=Master!$D$4,E333,
IF($F$5=Master!$D$4,SUM(E333:F333),
IF($G$5=Master!$D$4,SUM(E333:G333),
IF($H$5=Master!$D$4,SUM(E333:H333),
IF($I$5=Master!$D$4,SUM(E333:I333),
IF($J$5=Master!$D$4,SUM(E333:J333),
IF($K$5=Master!$D$4,SUM(E333:K333),
IF($L$5=Master!$D$4,SUM(E333:L333),
IF($M$5=Master!$D$4,SUM(E333:M333),
IF($N$5=Master!$D$4,SUM(E333:N333),
IF($O$5=Master!$D$4,SUM(E333:O333),
IF($P$5=Master!$D$4,SUM(E333:P333),0))))))))))))</f>
        <v>1573086.3100000005</v>
      </c>
      <c r="V333" s="115"/>
    </row>
    <row r="334" spans="2:22" x14ac:dyDescent="0.2">
      <c r="B334" s="113"/>
      <c r="C334" s="117" t="s">
        <v>102</v>
      </c>
      <c r="D334" s="118" t="s">
        <v>322</v>
      </c>
      <c r="E334" s="119">
        <v>46650.67</v>
      </c>
      <c r="F334" s="119">
        <v>74131.61</v>
      </c>
      <c r="G334" s="119">
        <v>70844.66</v>
      </c>
      <c r="H334" s="119">
        <v>68842.930000000008</v>
      </c>
      <c r="I334" s="119">
        <v>83347.049999999988</v>
      </c>
      <c r="J334" s="119">
        <v>73704.62</v>
      </c>
      <c r="K334" s="119">
        <v>61320.180000000008</v>
      </c>
      <c r="L334" s="119">
        <v>50662.349999999991</v>
      </c>
      <c r="M334" s="119">
        <v>46474.110000000008</v>
      </c>
      <c r="N334" s="119">
        <v>52757.770000000004</v>
      </c>
      <c r="O334" s="119">
        <v>50290.14</v>
      </c>
      <c r="P334" s="119">
        <v>96669.698999999484</v>
      </c>
      <c r="Q334" s="119">
        <f t="shared" si="6"/>
        <v>775695.78899999941</v>
      </c>
      <c r="R334" s="115"/>
      <c r="S334" s="116"/>
      <c r="T334" s="113"/>
      <c r="U334" s="119">
        <f>IF($E$5=Master!$D$4,E334,
IF($F$5=Master!$D$4,SUM(E334:F334),
IF($G$5=Master!$D$4,SUM(E334:G334),
IF($H$5=Master!$D$4,SUM(E334:H334),
IF($I$5=Master!$D$4,SUM(E334:I334),
IF($J$5=Master!$D$4,SUM(E334:J334),
IF($K$5=Master!$D$4,SUM(E334:K334),
IF($L$5=Master!$D$4,SUM(E334:L334),
IF($M$5=Master!$D$4,SUM(E334:M334),
IF($N$5=Master!$D$4,SUM(E334:N334),
IF($O$5=Master!$D$4,SUM(E334:O334),
IF($P$5=Master!$D$4,SUM(E334:P334),0))))))))))))</f>
        <v>191626.94</v>
      </c>
      <c r="V334" s="115"/>
    </row>
    <row r="335" spans="2:22" x14ac:dyDescent="0.2">
      <c r="B335" s="113"/>
      <c r="C335" s="117" t="s">
        <v>103</v>
      </c>
      <c r="D335" s="118" t="s">
        <v>323</v>
      </c>
      <c r="E335" s="119">
        <v>1052727.4799999995</v>
      </c>
      <c r="F335" s="119">
        <v>1293322.6300000004</v>
      </c>
      <c r="G335" s="119">
        <v>1043469.3200000001</v>
      </c>
      <c r="H335" s="119">
        <v>1256741.8200000003</v>
      </c>
      <c r="I335" s="119">
        <v>1339783.6200000008</v>
      </c>
      <c r="J335" s="119">
        <v>1178380.3600000001</v>
      </c>
      <c r="K335" s="119">
        <v>1354821.0699999998</v>
      </c>
      <c r="L335" s="119">
        <v>1136911.9899999998</v>
      </c>
      <c r="M335" s="119">
        <v>1206612.5300000003</v>
      </c>
      <c r="N335" s="119">
        <v>1329948.04</v>
      </c>
      <c r="O335" s="119">
        <v>1168239.3699999996</v>
      </c>
      <c r="P335" s="119">
        <v>3171309.35</v>
      </c>
      <c r="Q335" s="119">
        <f t="shared" si="6"/>
        <v>16532267.579999998</v>
      </c>
      <c r="R335" s="115"/>
      <c r="S335" s="116"/>
      <c r="T335" s="113"/>
      <c r="U335" s="119">
        <f>IF($E$5=Master!$D$4,E335,
IF($F$5=Master!$D$4,SUM(E335:F335),
IF($G$5=Master!$D$4,SUM(E335:G335),
IF($H$5=Master!$D$4,SUM(E335:H335),
IF($I$5=Master!$D$4,SUM(E335:I335),
IF($J$5=Master!$D$4,SUM(E335:J335),
IF($K$5=Master!$D$4,SUM(E335:K335),
IF($L$5=Master!$D$4,SUM(E335:L335),
IF($M$5=Master!$D$4,SUM(E335:M335),
IF($N$5=Master!$D$4,SUM(E335:N335),
IF($O$5=Master!$D$4,SUM(E335:O335),
IF($P$5=Master!$D$4,SUM(E335:P335),0))))))))))))</f>
        <v>3389519.4299999997</v>
      </c>
      <c r="V335" s="115"/>
    </row>
    <row r="336" spans="2:22" ht="25.5" x14ac:dyDescent="0.2">
      <c r="B336" s="113"/>
      <c r="C336" s="117" t="s">
        <v>104</v>
      </c>
      <c r="D336" s="118" t="s">
        <v>324</v>
      </c>
      <c r="E336" s="119">
        <v>31996.669999999995</v>
      </c>
      <c r="F336" s="119">
        <v>32063.499999999996</v>
      </c>
      <c r="G336" s="119">
        <v>40479.200000000004</v>
      </c>
      <c r="H336" s="119">
        <v>40764.679999999993</v>
      </c>
      <c r="I336" s="119">
        <v>39773.510000000009</v>
      </c>
      <c r="J336" s="119">
        <v>39305.93</v>
      </c>
      <c r="K336" s="119">
        <v>41721.919999999984</v>
      </c>
      <c r="L336" s="119">
        <v>39281.51</v>
      </c>
      <c r="M336" s="119">
        <v>41052.300000000003</v>
      </c>
      <c r="N336" s="119">
        <v>41932.080000000009</v>
      </c>
      <c r="O336" s="119">
        <v>41681.26999999999</v>
      </c>
      <c r="P336" s="119">
        <v>59106.089000000131</v>
      </c>
      <c r="Q336" s="119">
        <f t="shared" si="6"/>
        <v>489158.6590000001</v>
      </c>
      <c r="R336" s="115"/>
      <c r="S336" s="116"/>
      <c r="T336" s="113"/>
      <c r="U336" s="119">
        <f>IF($E$5=Master!$D$4,E336,
IF($F$5=Master!$D$4,SUM(E336:F336),
IF($G$5=Master!$D$4,SUM(E336:G336),
IF($H$5=Master!$D$4,SUM(E336:H336),
IF($I$5=Master!$D$4,SUM(E336:I336),
IF($J$5=Master!$D$4,SUM(E336:J336),
IF($K$5=Master!$D$4,SUM(E336:K336),
IF($L$5=Master!$D$4,SUM(E336:L336),
IF($M$5=Master!$D$4,SUM(E336:M336),
IF($N$5=Master!$D$4,SUM(E336:N336),
IF($O$5=Master!$D$4,SUM(E336:O336),
IF($P$5=Master!$D$4,SUM(E336:P336),0))))))))))))</f>
        <v>104539.37</v>
      </c>
      <c r="V336" s="115"/>
    </row>
    <row r="337" spans="2:22" x14ac:dyDescent="0.2">
      <c r="B337" s="113"/>
      <c r="C337" s="117" t="s">
        <v>105</v>
      </c>
      <c r="D337" s="118" t="s">
        <v>325</v>
      </c>
      <c r="E337" s="119">
        <v>1024131.0199999998</v>
      </c>
      <c r="F337" s="119">
        <v>1059626.8499999996</v>
      </c>
      <c r="G337" s="119">
        <v>1453535.14</v>
      </c>
      <c r="H337" s="119">
        <v>1321479.03</v>
      </c>
      <c r="I337" s="119">
        <v>1293199.1400000004</v>
      </c>
      <c r="J337" s="119">
        <v>1161548.3700000001</v>
      </c>
      <c r="K337" s="119">
        <v>1725627.7999999998</v>
      </c>
      <c r="L337" s="119">
        <v>1187288.79</v>
      </c>
      <c r="M337" s="119">
        <v>1303538.7500000002</v>
      </c>
      <c r="N337" s="119">
        <v>1534661.26</v>
      </c>
      <c r="O337" s="119">
        <v>1351645.2299999995</v>
      </c>
      <c r="P337" s="119">
        <v>3152587.370000001</v>
      </c>
      <c r="Q337" s="119">
        <f t="shared" si="6"/>
        <v>17568868.75</v>
      </c>
      <c r="R337" s="115"/>
      <c r="S337" s="116"/>
      <c r="T337" s="113"/>
      <c r="U337" s="119">
        <f>IF($E$5=Master!$D$4,E337,
IF($F$5=Master!$D$4,SUM(E337:F337),
IF($G$5=Master!$D$4,SUM(E337:G337),
IF($H$5=Master!$D$4,SUM(E337:H337),
IF($I$5=Master!$D$4,SUM(E337:I337),
IF($J$5=Master!$D$4,SUM(E337:J337),
IF($K$5=Master!$D$4,SUM(E337:K337),
IF($L$5=Master!$D$4,SUM(E337:L337),
IF($M$5=Master!$D$4,SUM(E337:M337),
IF($N$5=Master!$D$4,SUM(E337:N337),
IF($O$5=Master!$D$4,SUM(E337:O337),
IF($P$5=Master!$D$4,SUM(E337:P337),0))))))))))))</f>
        <v>3537293.0099999993</v>
      </c>
      <c r="V337" s="115"/>
    </row>
    <row r="338" spans="2:22" x14ac:dyDescent="0.2">
      <c r="B338" s="113"/>
      <c r="C338" s="117" t="s">
        <v>106</v>
      </c>
      <c r="D338" s="118" t="s">
        <v>327</v>
      </c>
      <c r="E338" s="119">
        <v>6056590.3899999969</v>
      </c>
      <c r="F338" s="119">
        <v>7442699.2899999954</v>
      </c>
      <c r="G338" s="119">
        <v>6248199.4699999997</v>
      </c>
      <c r="H338" s="119">
        <v>7233884.3999999985</v>
      </c>
      <c r="I338" s="119">
        <v>7534220.3400000008</v>
      </c>
      <c r="J338" s="119">
        <v>7294378.7999999989</v>
      </c>
      <c r="K338" s="119">
        <v>7547367.3100000005</v>
      </c>
      <c r="L338" s="119">
        <v>7162243.8000000007</v>
      </c>
      <c r="M338" s="119">
        <v>7305165.3499999996</v>
      </c>
      <c r="N338" s="119">
        <v>7612793.0599999987</v>
      </c>
      <c r="O338" s="119">
        <v>7691569.0900000017</v>
      </c>
      <c r="P338" s="119">
        <v>10453270.310000196</v>
      </c>
      <c r="Q338" s="119">
        <f t="shared" ref="Q338:Q401" si="7">SUM(E338:P338)</f>
        <v>89582381.610000193</v>
      </c>
      <c r="R338" s="115"/>
      <c r="S338" s="116"/>
      <c r="T338" s="113"/>
      <c r="U338" s="119">
        <f>IF($E$5=Master!$D$4,E338,
IF($F$5=Master!$D$4,SUM(E338:F338),
IF($G$5=Master!$D$4,SUM(E338:G338),
IF($H$5=Master!$D$4,SUM(E338:H338),
IF($I$5=Master!$D$4,SUM(E338:I338),
IF($J$5=Master!$D$4,SUM(E338:J338),
IF($K$5=Master!$D$4,SUM(E338:K338),
IF($L$5=Master!$D$4,SUM(E338:L338),
IF($M$5=Master!$D$4,SUM(E338:M338),
IF($N$5=Master!$D$4,SUM(E338:N338),
IF($O$5=Master!$D$4,SUM(E338:O338),
IF($P$5=Master!$D$4,SUM(E338:P338),0))))))))))))</f>
        <v>19747489.149999991</v>
      </c>
      <c r="V338" s="115"/>
    </row>
    <row r="339" spans="2:22" ht="25.5" x14ac:dyDescent="0.2">
      <c r="B339" s="113"/>
      <c r="C339" s="117" t="s">
        <v>107</v>
      </c>
      <c r="D339" s="118" t="s">
        <v>328</v>
      </c>
      <c r="E339" s="119">
        <v>0</v>
      </c>
      <c r="F339" s="119">
        <v>0</v>
      </c>
      <c r="G339" s="119">
        <v>14610.830000000002</v>
      </c>
      <c r="H339" s="119">
        <v>17467.240000000002</v>
      </c>
      <c r="I339" s="119">
        <v>4817.5200000000004</v>
      </c>
      <c r="J339" s="119">
        <v>7584.86</v>
      </c>
      <c r="K339" s="119">
        <v>12879.300000000001</v>
      </c>
      <c r="L339" s="119">
        <v>7758.4400000000005</v>
      </c>
      <c r="M339" s="119">
        <v>14207.59</v>
      </c>
      <c r="N339" s="119">
        <v>14132.95</v>
      </c>
      <c r="O339" s="119">
        <v>13663.460000000001</v>
      </c>
      <c r="P339" s="119">
        <v>52877.81</v>
      </c>
      <c r="Q339" s="119">
        <f t="shared" si="7"/>
        <v>160000</v>
      </c>
      <c r="R339" s="115"/>
      <c r="S339" s="116"/>
      <c r="T339" s="113"/>
      <c r="U339" s="119">
        <f>IF($E$5=Master!$D$4,E339,
IF($F$5=Master!$D$4,SUM(E339:F339),
IF($G$5=Master!$D$4,SUM(E339:G339),
IF($H$5=Master!$D$4,SUM(E339:H339),
IF($I$5=Master!$D$4,SUM(E339:I339),
IF($J$5=Master!$D$4,SUM(E339:J339),
IF($K$5=Master!$D$4,SUM(E339:K339),
IF($L$5=Master!$D$4,SUM(E339:L339),
IF($M$5=Master!$D$4,SUM(E339:M339),
IF($N$5=Master!$D$4,SUM(E339:N339),
IF($O$5=Master!$D$4,SUM(E339:O339),
IF($P$5=Master!$D$4,SUM(E339:P339),0))))))))))))</f>
        <v>14610.830000000002</v>
      </c>
      <c r="V339" s="115"/>
    </row>
    <row r="340" spans="2:22" ht="25.5" x14ac:dyDescent="0.2">
      <c r="B340" s="113"/>
      <c r="C340" s="117" t="s">
        <v>108</v>
      </c>
      <c r="D340" s="118" t="s">
        <v>330</v>
      </c>
      <c r="E340" s="119">
        <v>139500</v>
      </c>
      <c r="F340" s="119">
        <v>28000</v>
      </c>
      <c r="G340" s="119">
        <v>790958.45</v>
      </c>
      <c r="H340" s="119">
        <v>757290.23</v>
      </c>
      <c r="I340" s="119">
        <v>204074.53</v>
      </c>
      <c r="J340" s="119">
        <v>320727.67000000004</v>
      </c>
      <c r="K340" s="119">
        <v>546889.53</v>
      </c>
      <c r="L340" s="119">
        <v>334120.5</v>
      </c>
      <c r="M340" s="119">
        <v>617260.07999999996</v>
      </c>
      <c r="N340" s="119">
        <v>598710.69000000006</v>
      </c>
      <c r="O340" s="119">
        <v>576061.15999999992</v>
      </c>
      <c r="P340" s="119">
        <v>2086407.1600000001</v>
      </c>
      <c r="Q340" s="119">
        <f t="shared" si="7"/>
        <v>7000000.0000000009</v>
      </c>
      <c r="R340" s="115"/>
      <c r="S340" s="116"/>
      <c r="T340" s="113"/>
      <c r="U340" s="119">
        <f>IF($E$5=Master!$D$4,E340,
IF($F$5=Master!$D$4,SUM(E340:F340),
IF($G$5=Master!$D$4,SUM(E340:G340),
IF($H$5=Master!$D$4,SUM(E340:H340),
IF($I$5=Master!$D$4,SUM(E340:I340),
IF($J$5=Master!$D$4,SUM(E340:J340),
IF($K$5=Master!$D$4,SUM(E340:K340),
IF($L$5=Master!$D$4,SUM(E340:L340),
IF($M$5=Master!$D$4,SUM(E340:M340),
IF($N$5=Master!$D$4,SUM(E340:N340),
IF($O$5=Master!$D$4,SUM(E340:O340),
IF($P$5=Master!$D$4,SUM(E340:P340),0))))))))))))</f>
        <v>958458.45</v>
      </c>
      <c r="V340" s="115"/>
    </row>
    <row r="341" spans="2:22" ht="25.5" x14ac:dyDescent="0.2">
      <c r="B341" s="113"/>
      <c r="C341" s="117" t="s">
        <v>109</v>
      </c>
      <c r="D341" s="118" t="s">
        <v>331</v>
      </c>
      <c r="E341" s="119">
        <v>443873.52000000008</v>
      </c>
      <c r="F341" s="119">
        <v>608029.78</v>
      </c>
      <c r="G341" s="119">
        <v>618549.78</v>
      </c>
      <c r="H341" s="119">
        <v>656598.08999999985</v>
      </c>
      <c r="I341" s="119">
        <v>584720.47000000009</v>
      </c>
      <c r="J341" s="119">
        <v>538756.95000000007</v>
      </c>
      <c r="K341" s="119">
        <v>886532.1599999998</v>
      </c>
      <c r="L341" s="119">
        <v>585589.35</v>
      </c>
      <c r="M341" s="119">
        <v>1016781.1199999999</v>
      </c>
      <c r="N341" s="119">
        <v>706649.5199999999</v>
      </c>
      <c r="O341" s="119">
        <v>631034.01999999979</v>
      </c>
      <c r="P341" s="119">
        <v>1108646.3199999998</v>
      </c>
      <c r="Q341" s="119">
        <f t="shared" si="7"/>
        <v>8385761.0799999982</v>
      </c>
      <c r="R341" s="115"/>
      <c r="S341" s="116"/>
      <c r="T341" s="113"/>
      <c r="U341" s="119">
        <f>IF($E$5=Master!$D$4,E341,
IF($F$5=Master!$D$4,SUM(E341:F341),
IF($G$5=Master!$D$4,SUM(E341:G341),
IF($H$5=Master!$D$4,SUM(E341:H341),
IF($I$5=Master!$D$4,SUM(E341:I341),
IF($J$5=Master!$D$4,SUM(E341:J341),
IF($K$5=Master!$D$4,SUM(E341:K341),
IF($L$5=Master!$D$4,SUM(E341:L341),
IF($M$5=Master!$D$4,SUM(E341:M341),
IF($N$5=Master!$D$4,SUM(E341:N341),
IF($O$5=Master!$D$4,SUM(E341:O341),
IF($P$5=Master!$D$4,SUM(E341:P341),0))))))))))))</f>
        <v>1670453.08</v>
      </c>
      <c r="V341" s="115"/>
    </row>
    <row r="342" spans="2:22" x14ac:dyDescent="0.2">
      <c r="B342" s="113"/>
      <c r="C342" s="117" t="s">
        <v>110</v>
      </c>
      <c r="D342" s="118" t="s">
        <v>326</v>
      </c>
      <c r="E342" s="119">
        <v>199477.27999999997</v>
      </c>
      <c r="F342" s="119">
        <v>199477.27999999997</v>
      </c>
      <c r="G342" s="119">
        <v>199836.55</v>
      </c>
      <c r="H342" s="119">
        <v>282827.28000000003</v>
      </c>
      <c r="I342" s="119">
        <v>197890.71000000002</v>
      </c>
      <c r="J342" s="119">
        <v>188379.27000000002</v>
      </c>
      <c r="K342" s="119">
        <v>287994.67000000004</v>
      </c>
      <c r="L342" s="119">
        <v>223483.84999999998</v>
      </c>
      <c r="M342" s="119">
        <v>239569.13</v>
      </c>
      <c r="N342" s="119">
        <v>289923.26</v>
      </c>
      <c r="O342" s="119">
        <v>257604.94</v>
      </c>
      <c r="P342" s="119">
        <v>1118536.68</v>
      </c>
      <c r="Q342" s="119">
        <f t="shared" si="7"/>
        <v>3685000.9000000004</v>
      </c>
      <c r="R342" s="115"/>
      <c r="S342" s="116"/>
      <c r="T342" s="113"/>
      <c r="U342" s="119">
        <f>IF($E$5=Master!$D$4,E342,
IF($F$5=Master!$D$4,SUM(E342:F342),
IF($G$5=Master!$D$4,SUM(E342:G342),
IF($H$5=Master!$D$4,SUM(E342:H342),
IF($I$5=Master!$D$4,SUM(E342:I342),
IF($J$5=Master!$D$4,SUM(E342:J342),
IF($K$5=Master!$D$4,SUM(E342:K342),
IF($L$5=Master!$D$4,SUM(E342:L342),
IF($M$5=Master!$D$4,SUM(E342:M342),
IF($N$5=Master!$D$4,SUM(E342:N342),
IF($O$5=Master!$D$4,SUM(E342:O342),
IF($P$5=Master!$D$4,SUM(E342:P342),0))))))))))))</f>
        <v>598791.10999999987</v>
      </c>
      <c r="V342" s="115"/>
    </row>
    <row r="343" spans="2:22" x14ac:dyDescent="0.2">
      <c r="B343" s="113"/>
      <c r="C343" s="117" t="s">
        <v>111</v>
      </c>
      <c r="D343" s="118" t="s">
        <v>329</v>
      </c>
      <c r="E343" s="119">
        <v>671330.01000000047</v>
      </c>
      <c r="F343" s="119">
        <v>761378.85000000044</v>
      </c>
      <c r="G343" s="119">
        <v>873360.91</v>
      </c>
      <c r="H343" s="119">
        <v>829327.01</v>
      </c>
      <c r="I343" s="119">
        <v>797108.63</v>
      </c>
      <c r="J343" s="119">
        <v>835024.22</v>
      </c>
      <c r="K343" s="119">
        <v>880432.28000000026</v>
      </c>
      <c r="L343" s="119">
        <v>802342.1600000005</v>
      </c>
      <c r="M343" s="119">
        <v>806637.15000000037</v>
      </c>
      <c r="N343" s="119">
        <v>880212.3400000002</v>
      </c>
      <c r="O343" s="119">
        <v>846953.01000000047</v>
      </c>
      <c r="P343" s="119">
        <v>1183778.850000019</v>
      </c>
      <c r="Q343" s="119">
        <f t="shared" si="7"/>
        <v>10167885.42000002</v>
      </c>
      <c r="R343" s="115"/>
      <c r="S343" s="116"/>
      <c r="T343" s="113"/>
      <c r="U343" s="119">
        <f>IF($E$5=Master!$D$4,E343,
IF($F$5=Master!$D$4,SUM(E343:F343),
IF($G$5=Master!$D$4,SUM(E343:G343),
IF($H$5=Master!$D$4,SUM(E343:H343),
IF($I$5=Master!$D$4,SUM(E343:I343),
IF($J$5=Master!$D$4,SUM(E343:J343),
IF($K$5=Master!$D$4,SUM(E343:K343),
IF($L$5=Master!$D$4,SUM(E343:L343),
IF($M$5=Master!$D$4,SUM(E343:M343),
IF($N$5=Master!$D$4,SUM(E343:N343),
IF($O$5=Master!$D$4,SUM(E343:O343),
IF($P$5=Master!$D$4,SUM(E343:P343),0))))))))))))</f>
        <v>2306069.7700000009</v>
      </c>
      <c r="V343" s="115"/>
    </row>
    <row r="344" spans="2:22" x14ac:dyDescent="0.2">
      <c r="B344" s="113"/>
      <c r="C344" s="117" t="s">
        <v>112</v>
      </c>
      <c r="D344" s="118" t="s">
        <v>332</v>
      </c>
      <c r="E344" s="119">
        <v>215409.50000000006</v>
      </c>
      <c r="F344" s="119">
        <v>379330.06</v>
      </c>
      <c r="G344" s="119">
        <v>416968.66000000003</v>
      </c>
      <c r="H344" s="119">
        <v>360636.10000000009</v>
      </c>
      <c r="I344" s="119">
        <v>532553.51</v>
      </c>
      <c r="J344" s="119">
        <v>340862.09000000008</v>
      </c>
      <c r="K344" s="119">
        <v>387040.1</v>
      </c>
      <c r="L344" s="119">
        <v>259543.69000000006</v>
      </c>
      <c r="M344" s="119">
        <v>250673.16000000009</v>
      </c>
      <c r="N344" s="119">
        <v>277645.76000000007</v>
      </c>
      <c r="O344" s="119">
        <v>350369.64999999991</v>
      </c>
      <c r="P344" s="119">
        <v>344152.17800000065</v>
      </c>
      <c r="Q344" s="119">
        <f t="shared" si="7"/>
        <v>4115184.4580000015</v>
      </c>
      <c r="R344" s="115"/>
      <c r="S344" s="116"/>
      <c r="T344" s="113"/>
      <c r="U344" s="119">
        <f>IF($E$5=Master!$D$4,E344,
IF($F$5=Master!$D$4,SUM(E344:F344),
IF($G$5=Master!$D$4,SUM(E344:G344),
IF($H$5=Master!$D$4,SUM(E344:H344),
IF($I$5=Master!$D$4,SUM(E344:I344),
IF($J$5=Master!$D$4,SUM(E344:J344),
IF($K$5=Master!$D$4,SUM(E344:K344),
IF($L$5=Master!$D$4,SUM(E344:L344),
IF($M$5=Master!$D$4,SUM(E344:M344),
IF($N$5=Master!$D$4,SUM(E344:N344),
IF($O$5=Master!$D$4,SUM(E344:O344),
IF($P$5=Master!$D$4,SUM(E344:P344),0))))))))))))</f>
        <v>1011708.2200000001</v>
      </c>
      <c r="V344" s="115"/>
    </row>
    <row r="345" spans="2:22" x14ac:dyDescent="0.2">
      <c r="B345" s="113"/>
      <c r="C345" s="117" t="s">
        <v>113</v>
      </c>
      <c r="D345" s="118" t="s">
        <v>333</v>
      </c>
      <c r="E345" s="119">
        <v>187584.20999999996</v>
      </c>
      <c r="F345" s="119">
        <v>407584.20999999996</v>
      </c>
      <c r="G345" s="119">
        <v>329537.64</v>
      </c>
      <c r="H345" s="119">
        <v>487420.57000000012</v>
      </c>
      <c r="I345" s="119">
        <v>318318.33</v>
      </c>
      <c r="J345" s="119">
        <v>291045.62</v>
      </c>
      <c r="K345" s="119">
        <v>346840.45000000013</v>
      </c>
      <c r="L345" s="119">
        <v>302096.21000000014</v>
      </c>
      <c r="M345" s="119">
        <v>325035.68</v>
      </c>
      <c r="N345" s="119">
        <v>301633.14999999997</v>
      </c>
      <c r="O345" s="119">
        <v>266310.59000000003</v>
      </c>
      <c r="P345" s="119">
        <v>305009.51000000007</v>
      </c>
      <c r="Q345" s="119">
        <f t="shared" si="7"/>
        <v>3868416.1700000004</v>
      </c>
      <c r="R345" s="115"/>
      <c r="S345" s="116"/>
      <c r="T345" s="113"/>
      <c r="U345" s="119">
        <f>IF($E$5=Master!$D$4,E345,
IF($F$5=Master!$D$4,SUM(E345:F345),
IF($G$5=Master!$D$4,SUM(E345:G345),
IF($H$5=Master!$D$4,SUM(E345:H345),
IF($I$5=Master!$D$4,SUM(E345:I345),
IF($J$5=Master!$D$4,SUM(E345:J345),
IF($K$5=Master!$D$4,SUM(E345:K345),
IF($L$5=Master!$D$4,SUM(E345:L345),
IF($M$5=Master!$D$4,SUM(E345:M345),
IF($N$5=Master!$D$4,SUM(E345:N345),
IF($O$5=Master!$D$4,SUM(E345:O345),
IF($P$5=Master!$D$4,SUM(E345:P345),0))))))))))))</f>
        <v>924706.05999999994</v>
      </c>
      <c r="V345" s="115"/>
    </row>
    <row r="346" spans="2:22" x14ac:dyDescent="0.2">
      <c r="B346" s="113"/>
      <c r="C346" s="117" t="s">
        <v>114</v>
      </c>
      <c r="D346" s="118" t="s">
        <v>334</v>
      </c>
      <c r="E346" s="119">
        <v>3138924.540000001</v>
      </c>
      <c r="F346" s="119">
        <v>3507217.0500000017</v>
      </c>
      <c r="G346" s="119">
        <v>3728489.0100000002</v>
      </c>
      <c r="H346" s="119">
        <v>3764192.47</v>
      </c>
      <c r="I346" s="119">
        <v>3571904.0700000008</v>
      </c>
      <c r="J346" s="119">
        <v>3592832.6899999995</v>
      </c>
      <c r="K346" s="119">
        <v>4140386.7199999997</v>
      </c>
      <c r="L346" s="119">
        <v>3714185.5399999996</v>
      </c>
      <c r="M346" s="119">
        <v>4115800.0700000003</v>
      </c>
      <c r="N346" s="119">
        <v>4039680.8299999991</v>
      </c>
      <c r="O346" s="119">
        <v>3778841.5399999996</v>
      </c>
      <c r="P346" s="119">
        <v>5757498.4699999979</v>
      </c>
      <c r="Q346" s="119">
        <f t="shared" si="7"/>
        <v>46849953</v>
      </c>
      <c r="R346" s="115"/>
      <c r="S346" s="116"/>
      <c r="T346" s="113"/>
      <c r="U346" s="119">
        <f>IF($E$5=Master!$D$4,E346,
IF($F$5=Master!$D$4,SUM(E346:F346),
IF($G$5=Master!$D$4,SUM(E346:G346),
IF($H$5=Master!$D$4,SUM(E346:H346),
IF($I$5=Master!$D$4,SUM(E346:I346),
IF($J$5=Master!$D$4,SUM(E346:J346),
IF($K$5=Master!$D$4,SUM(E346:K346),
IF($L$5=Master!$D$4,SUM(E346:L346),
IF($M$5=Master!$D$4,SUM(E346:M346),
IF($N$5=Master!$D$4,SUM(E346:N346),
IF($O$5=Master!$D$4,SUM(E346:O346),
IF($P$5=Master!$D$4,SUM(E346:P346),0))))))))))))</f>
        <v>10374630.600000003</v>
      </c>
      <c r="V346" s="115"/>
    </row>
    <row r="347" spans="2:22" x14ac:dyDescent="0.2">
      <c r="B347" s="113"/>
      <c r="C347" s="117" t="s">
        <v>115</v>
      </c>
      <c r="D347" s="118" t="s">
        <v>335</v>
      </c>
      <c r="E347" s="119">
        <v>85456.370000000024</v>
      </c>
      <c r="F347" s="119">
        <v>93571.61000000003</v>
      </c>
      <c r="G347" s="119">
        <v>110865.50000000003</v>
      </c>
      <c r="H347" s="119">
        <v>136805.39000000001</v>
      </c>
      <c r="I347" s="119">
        <v>139938.51000000004</v>
      </c>
      <c r="J347" s="119">
        <v>102446.56000000001</v>
      </c>
      <c r="K347" s="119">
        <v>125912.35</v>
      </c>
      <c r="L347" s="119">
        <v>84543.510000000038</v>
      </c>
      <c r="M347" s="119">
        <v>83583.910000000018</v>
      </c>
      <c r="N347" s="119">
        <v>95279.459999999992</v>
      </c>
      <c r="O347" s="119">
        <v>109996.68999999999</v>
      </c>
      <c r="P347" s="119">
        <v>165274.32000000004</v>
      </c>
      <c r="Q347" s="119">
        <f t="shared" si="7"/>
        <v>1333674.1800000002</v>
      </c>
      <c r="R347" s="115"/>
      <c r="S347" s="116"/>
      <c r="T347" s="113"/>
      <c r="U347" s="119">
        <f>IF($E$5=Master!$D$4,E347,
IF($F$5=Master!$D$4,SUM(E347:F347),
IF($G$5=Master!$D$4,SUM(E347:G347),
IF($H$5=Master!$D$4,SUM(E347:H347),
IF($I$5=Master!$D$4,SUM(E347:I347),
IF($J$5=Master!$D$4,SUM(E347:J347),
IF($K$5=Master!$D$4,SUM(E347:K347),
IF($L$5=Master!$D$4,SUM(E347:L347),
IF($M$5=Master!$D$4,SUM(E347:M347),
IF($N$5=Master!$D$4,SUM(E347:N347),
IF($O$5=Master!$D$4,SUM(E347:O347),
IF($P$5=Master!$D$4,SUM(E347:P347),0))))))))))))</f>
        <v>289893.4800000001</v>
      </c>
      <c r="V347" s="115"/>
    </row>
    <row r="348" spans="2:22" x14ac:dyDescent="0.2">
      <c r="B348" s="113"/>
      <c r="C348" s="117" t="s">
        <v>116</v>
      </c>
      <c r="D348" s="118" t="s">
        <v>336</v>
      </c>
      <c r="E348" s="119">
        <v>78891.64</v>
      </c>
      <c r="F348" s="119">
        <v>78891.64</v>
      </c>
      <c r="G348" s="119">
        <v>115306.13999999998</v>
      </c>
      <c r="H348" s="119">
        <v>140066.64000000001</v>
      </c>
      <c r="I348" s="119">
        <v>108536.33000000002</v>
      </c>
      <c r="J348" s="119">
        <v>112159.05999999998</v>
      </c>
      <c r="K348" s="119">
        <v>223609.78000000003</v>
      </c>
      <c r="L348" s="119">
        <v>84677.89</v>
      </c>
      <c r="M348" s="119">
        <v>111216.72000000003</v>
      </c>
      <c r="N348" s="119">
        <v>169968.44</v>
      </c>
      <c r="O348" s="119">
        <v>149114.71000000002</v>
      </c>
      <c r="P348" s="119">
        <v>316618.38000000006</v>
      </c>
      <c r="Q348" s="119">
        <f t="shared" si="7"/>
        <v>1689057.37</v>
      </c>
      <c r="R348" s="115"/>
      <c r="S348" s="116"/>
      <c r="T348" s="113"/>
      <c r="U348" s="119">
        <f>IF($E$5=Master!$D$4,E348,
IF($F$5=Master!$D$4,SUM(E348:F348),
IF($G$5=Master!$D$4,SUM(E348:G348),
IF($H$5=Master!$D$4,SUM(E348:H348),
IF($I$5=Master!$D$4,SUM(E348:I348),
IF($J$5=Master!$D$4,SUM(E348:J348),
IF($K$5=Master!$D$4,SUM(E348:K348),
IF($L$5=Master!$D$4,SUM(E348:L348),
IF($M$5=Master!$D$4,SUM(E348:M348),
IF($N$5=Master!$D$4,SUM(E348:N348),
IF($O$5=Master!$D$4,SUM(E348:O348),
IF($P$5=Master!$D$4,SUM(E348:P348),0))))))))))))</f>
        <v>273089.42</v>
      </c>
      <c r="V348" s="115"/>
    </row>
    <row r="349" spans="2:22" x14ac:dyDescent="0.2">
      <c r="B349" s="113"/>
      <c r="C349" s="117" t="s">
        <v>117</v>
      </c>
      <c r="D349" s="118" t="s">
        <v>337</v>
      </c>
      <c r="E349" s="119">
        <v>298743.69999999995</v>
      </c>
      <c r="F349" s="119">
        <v>298743.69999999995</v>
      </c>
      <c r="G349" s="119">
        <v>228929.49999999997</v>
      </c>
      <c r="H349" s="119">
        <v>550744.94999999995</v>
      </c>
      <c r="I349" s="119">
        <v>541556.27999999991</v>
      </c>
      <c r="J349" s="119">
        <v>455247.29</v>
      </c>
      <c r="K349" s="119">
        <v>489327.11000000004</v>
      </c>
      <c r="L349" s="119">
        <v>266003.98000000004</v>
      </c>
      <c r="M349" s="119">
        <v>452305.35</v>
      </c>
      <c r="N349" s="119">
        <v>584445.66</v>
      </c>
      <c r="O349" s="119">
        <v>347049.81</v>
      </c>
      <c r="P349" s="119">
        <v>2351859.25</v>
      </c>
      <c r="Q349" s="119">
        <f t="shared" si="7"/>
        <v>6864956.5800000001</v>
      </c>
      <c r="R349" s="115"/>
      <c r="S349" s="116"/>
      <c r="T349" s="113"/>
      <c r="U349" s="119">
        <f>IF($E$5=Master!$D$4,E349,
IF($F$5=Master!$D$4,SUM(E349:F349),
IF($G$5=Master!$D$4,SUM(E349:G349),
IF($H$5=Master!$D$4,SUM(E349:H349),
IF($I$5=Master!$D$4,SUM(E349:I349),
IF($J$5=Master!$D$4,SUM(E349:J349),
IF($K$5=Master!$D$4,SUM(E349:K349),
IF($L$5=Master!$D$4,SUM(E349:L349),
IF($M$5=Master!$D$4,SUM(E349:M349),
IF($N$5=Master!$D$4,SUM(E349:N349),
IF($O$5=Master!$D$4,SUM(E349:O349),
IF($P$5=Master!$D$4,SUM(E349:P349),0))))))))))))</f>
        <v>826416.89999999991</v>
      </c>
      <c r="V349" s="115"/>
    </row>
    <row r="350" spans="2:22" x14ac:dyDescent="0.2">
      <c r="B350" s="113"/>
      <c r="C350" s="117" t="s">
        <v>118</v>
      </c>
      <c r="D350" s="118" t="s">
        <v>338</v>
      </c>
      <c r="E350" s="119">
        <v>25806.75</v>
      </c>
      <c r="F350" s="119">
        <v>25806.75</v>
      </c>
      <c r="G350" s="119">
        <v>15904.240000000002</v>
      </c>
      <c r="H350" s="119">
        <v>44263.950000000004</v>
      </c>
      <c r="I350" s="119">
        <v>52468.02</v>
      </c>
      <c r="J350" s="119">
        <v>29709.41</v>
      </c>
      <c r="K350" s="119">
        <v>42981.32</v>
      </c>
      <c r="L350" s="119">
        <v>22664.78</v>
      </c>
      <c r="M350" s="119">
        <v>38436.65</v>
      </c>
      <c r="N350" s="119">
        <v>41393.009999999995</v>
      </c>
      <c r="O350" s="119">
        <v>26755.55</v>
      </c>
      <c r="P350" s="119">
        <v>192809.57</v>
      </c>
      <c r="Q350" s="119">
        <f t="shared" si="7"/>
        <v>559000</v>
      </c>
      <c r="R350" s="115"/>
      <c r="S350" s="116"/>
      <c r="T350" s="113"/>
      <c r="U350" s="119">
        <f>IF($E$5=Master!$D$4,E350,
IF($F$5=Master!$D$4,SUM(E350:F350),
IF($G$5=Master!$D$4,SUM(E350:G350),
IF($H$5=Master!$D$4,SUM(E350:H350),
IF($I$5=Master!$D$4,SUM(E350:I350),
IF($J$5=Master!$D$4,SUM(E350:J350),
IF($K$5=Master!$D$4,SUM(E350:K350),
IF($L$5=Master!$D$4,SUM(E350:L350),
IF($M$5=Master!$D$4,SUM(E350:M350),
IF($N$5=Master!$D$4,SUM(E350:N350),
IF($O$5=Master!$D$4,SUM(E350:O350),
IF($P$5=Master!$D$4,SUM(E350:P350),0))))))))))))</f>
        <v>67517.740000000005</v>
      </c>
      <c r="V350" s="115"/>
    </row>
    <row r="351" spans="2:22" ht="25.5" x14ac:dyDescent="0.2">
      <c r="B351" s="113"/>
      <c r="C351" s="117" t="s">
        <v>119</v>
      </c>
      <c r="D351" s="118" t="s">
        <v>339</v>
      </c>
      <c r="E351" s="119">
        <v>169354.56</v>
      </c>
      <c r="F351" s="119">
        <v>228765.14</v>
      </c>
      <c r="G351" s="119">
        <v>248288.90999999997</v>
      </c>
      <c r="H351" s="119">
        <v>238288.87</v>
      </c>
      <c r="I351" s="119">
        <v>238788.8</v>
      </c>
      <c r="J351" s="119">
        <v>238288.82999999996</v>
      </c>
      <c r="K351" s="119">
        <v>239245.46999999997</v>
      </c>
      <c r="L351" s="119">
        <v>238288.78999999998</v>
      </c>
      <c r="M351" s="119">
        <v>248363.70999999996</v>
      </c>
      <c r="N351" s="119">
        <v>238288.86</v>
      </c>
      <c r="O351" s="119">
        <v>238288.86</v>
      </c>
      <c r="P351" s="119">
        <v>238288.14</v>
      </c>
      <c r="Q351" s="119">
        <f t="shared" si="7"/>
        <v>2802538.94</v>
      </c>
      <c r="R351" s="115"/>
      <c r="S351" s="116"/>
      <c r="T351" s="113"/>
      <c r="U351" s="119">
        <f>IF($E$5=Master!$D$4,E351,
IF($F$5=Master!$D$4,SUM(E351:F351),
IF($G$5=Master!$D$4,SUM(E351:G351),
IF($H$5=Master!$D$4,SUM(E351:H351),
IF($I$5=Master!$D$4,SUM(E351:I351),
IF($J$5=Master!$D$4,SUM(E351:J351),
IF($K$5=Master!$D$4,SUM(E351:K351),
IF($L$5=Master!$D$4,SUM(E351:L351),
IF($M$5=Master!$D$4,SUM(E351:M351),
IF($N$5=Master!$D$4,SUM(E351:N351),
IF($O$5=Master!$D$4,SUM(E351:O351),
IF($P$5=Master!$D$4,SUM(E351:P351),0))))))))))))</f>
        <v>646408.61</v>
      </c>
      <c r="V351" s="115"/>
    </row>
    <row r="352" spans="2:22" x14ac:dyDescent="0.2">
      <c r="B352" s="113"/>
      <c r="C352" s="117" t="s">
        <v>120</v>
      </c>
      <c r="D352" s="118" t="s">
        <v>340</v>
      </c>
      <c r="E352" s="119">
        <v>37437.98000000001</v>
      </c>
      <c r="F352" s="119">
        <v>104287.06</v>
      </c>
      <c r="G352" s="119">
        <v>44340.569999999992</v>
      </c>
      <c r="H352" s="119">
        <v>47939.92</v>
      </c>
      <c r="I352" s="119">
        <v>44213.01999999999</v>
      </c>
      <c r="J352" s="119">
        <v>81296.709999999992</v>
      </c>
      <c r="K352" s="119">
        <v>27202.989999999998</v>
      </c>
      <c r="L352" s="119">
        <v>21697.409999999996</v>
      </c>
      <c r="M352" s="119">
        <v>25366.969999999998</v>
      </c>
      <c r="N352" s="119">
        <v>25366.969999999998</v>
      </c>
      <c r="O352" s="119">
        <v>25366.949999999997</v>
      </c>
      <c r="P352" s="119">
        <v>16968.776999999507</v>
      </c>
      <c r="Q352" s="119">
        <f t="shared" si="7"/>
        <v>501485.32699999935</v>
      </c>
      <c r="R352" s="115"/>
      <c r="S352" s="116"/>
      <c r="T352" s="113"/>
      <c r="U352" s="119">
        <f>IF($E$5=Master!$D$4,E352,
IF($F$5=Master!$D$4,SUM(E352:F352),
IF($G$5=Master!$D$4,SUM(E352:G352),
IF($H$5=Master!$D$4,SUM(E352:H352),
IF($I$5=Master!$D$4,SUM(E352:I352),
IF($J$5=Master!$D$4,SUM(E352:J352),
IF($K$5=Master!$D$4,SUM(E352:K352),
IF($L$5=Master!$D$4,SUM(E352:L352),
IF($M$5=Master!$D$4,SUM(E352:M352),
IF($N$5=Master!$D$4,SUM(E352:N352),
IF($O$5=Master!$D$4,SUM(E352:O352),
IF($P$5=Master!$D$4,SUM(E352:P352),0))))))))))))</f>
        <v>186065.61</v>
      </c>
      <c r="V352" s="115"/>
    </row>
    <row r="353" spans="2:22" x14ac:dyDescent="0.2">
      <c r="B353" s="113"/>
      <c r="C353" s="117" t="s">
        <v>121</v>
      </c>
      <c r="D353" s="118" t="s">
        <v>341</v>
      </c>
      <c r="E353" s="119">
        <v>122481.17000000001</v>
      </c>
      <c r="F353" s="119">
        <v>131315.40000000002</v>
      </c>
      <c r="G353" s="119">
        <v>167305.14000000007</v>
      </c>
      <c r="H353" s="119">
        <v>184299.26999999996</v>
      </c>
      <c r="I353" s="119">
        <v>122845.66999999997</v>
      </c>
      <c r="J353" s="119">
        <v>136330.1</v>
      </c>
      <c r="K353" s="119">
        <v>177855.78</v>
      </c>
      <c r="L353" s="119">
        <v>132321.22999999995</v>
      </c>
      <c r="M353" s="119">
        <v>191750.46999999997</v>
      </c>
      <c r="N353" s="119">
        <v>175275.54999999993</v>
      </c>
      <c r="O353" s="119">
        <v>165566.32000000004</v>
      </c>
      <c r="P353" s="119">
        <v>402498.02</v>
      </c>
      <c r="Q353" s="119">
        <f t="shared" si="7"/>
        <v>2109844.12</v>
      </c>
      <c r="R353" s="115"/>
      <c r="S353" s="116"/>
      <c r="T353" s="113"/>
      <c r="U353" s="119">
        <f>IF($E$5=Master!$D$4,E353,
IF($F$5=Master!$D$4,SUM(E353:F353),
IF($G$5=Master!$D$4,SUM(E353:G353),
IF($H$5=Master!$D$4,SUM(E353:H353),
IF($I$5=Master!$D$4,SUM(E353:I353),
IF($J$5=Master!$D$4,SUM(E353:J353),
IF($K$5=Master!$D$4,SUM(E353:K353),
IF($L$5=Master!$D$4,SUM(E353:L353),
IF($M$5=Master!$D$4,SUM(E353:M353),
IF($N$5=Master!$D$4,SUM(E353:N353),
IF($O$5=Master!$D$4,SUM(E353:O353),
IF($P$5=Master!$D$4,SUM(E353:P353),0))))))))))))</f>
        <v>421101.71000000008</v>
      </c>
      <c r="V353" s="115"/>
    </row>
    <row r="354" spans="2:22" x14ac:dyDescent="0.2">
      <c r="B354" s="113"/>
      <c r="C354" s="117" t="s">
        <v>122</v>
      </c>
      <c r="D354" s="118" t="s">
        <v>342</v>
      </c>
      <c r="E354" s="119">
        <v>2273680.1299999994</v>
      </c>
      <c r="F354" s="119">
        <v>2636978.7099999995</v>
      </c>
      <c r="G354" s="119">
        <v>3853697.1999999997</v>
      </c>
      <c r="H354" s="119">
        <v>2528074.9600000004</v>
      </c>
      <c r="I354" s="119">
        <v>2558154.1000000006</v>
      </c>
      <c r="J354" s="119">
        <v>2427960.7000000002</v>
      </c>
      <c r="K354" s="119">
        <v>2626870.3800000004</v>
      </c>
      <c r="L354" s="119">
        <v>2393285.1200000006</v>
      </c>
      <c r="M354" s="119">
        <v>2434462.2900000005</v>
      </c>
      <c r="N354" s="119">
        <v>2688894.6899999995</v>
      </c>
      <c r="O354" s="119">
        <v>2644308.1100000003</v>
      </c>
      <c r="P354" s="119">
        <v>3362376.5300000003</v>
      </c>
      <c r="Q354" s="119">
        <f t="shared" si="7"/>
        <v>32428742.920000002</v>
      </c>
      <c r="R354" s="115"/>
      <c r="S354" s="116"/>
      <c r="T354" s="113"/>
      <c r="U354" s="119">
        <f>IF($E$5=Master!$D$4,E354,
IF($F$5=Master!$D$4,SUM(E354:F354),
IF($G$5=Master!$D$4,SUM(E354:G354),
IF($H$5=Master!$D$4,SUM(E354:H354),
IF($I$5=Master!$D$4,SUM(E354:I354),
IF($J$5=Master!$D$4,SUM(E354:J354),
IF($K$5=Master!$D$4,SUM(E354:K354),
IF($L$5=Master!$D$4,SUM(E354:L354),
IF($M$5=Master!$D$4,SUM(E354:M354),
IF($N$5=Master!$D$4,SUM(E354:N354),
IF($O$5=Master!$D$4,SUM(E354:O354),
IF($P$5=Master!$D$4,SUM(E354:P354),0))))))))))))</f>
        <v>8764356.0399999991</v>
      </c>
      <c r="V354" s="115"/>
    </row>
    <row r="355" spans="2:22" x14ac:dyDescent="0.2">
      <c r="B355" s="113"/>
      <c r="C355" s="117" t="s">
        <v>123</v>
      </c>
      <c r="D355" s="118" t="s">
        <v>343</v>
      </c>
      <c r="E355" s="119">
        <v>109374.81999999998</v>
      </c>
      <c r="F355" s="119">
        <v>121429.70999999999</v>
      </c>
      <c r="G355" s="119">
        <v>361083.47000000003</v>
      </c>
      <c r="H355" s="119">
        <v>416315.11999999994</v>
      </c>
      <c r="I355" s="119">
        <v>265229.78999999998</v>
      </c>
      <c r="J355" s="119">
        <v>443923.70999999996</v>
      </c>
      <c r="K355" s="119">
        <v>357469.11</v>
      </c>
      <c r="L355" s="119">
        <v>147352.18000000002</v>
      </c>
      <c r="M355" s="119">
        <v>318628.28999999998</v>
      </c>
      <c r="N355" s="119">
        <v>358180.27999999997</v>
      </c>
      <c r="O355" s="119">
        <v>282895.95</v>
      </c>
      <c r="P355" s="119">
        <v>1378722.22</v>
      </c>
      <c r="Q355" s="119">
        <f t="shared" si="7"/>
        <v>4560604.6500000004</v>
      </c>
      <c r="R355" s="115"/>
      <c r="S355" s="116"/>
      <c r="T355" s="113"/>
      <c r="U355" s="119">
        <f>IF($E$5=Master!$D$4,E355,
IF($F$5=Master!$D$4,SUM(E355:F355),
IF($G$5=Master!$D$4,SUM(E355:G355),
IF($H$5=Master!$D$4,SUM(E355:H355),
IF($I$5=Master!$D$4,SUM(E355:I355),
IF($J$5=Master!$D$4,SUM(E355:J355),
IF($K$5=Master!$D$4,SUM(E355:K355),
IF($L$5=Master!$D$4,SUM(E355:L355),
IF($M$5=Master!$D$4,SUM(E355:M355),
IF($N$5=Master!$D$4,SUM(E355:N355),
IF($O$5=Master!$D$4,SUM(E355:O355),
IF($P$5=Master!$D$4,SUM(E355:P355),0))))))))))))</f>
        <v>591888</v>
      </c>
      <c r="V355" s="115"/>
    </row>
    <row r="356" spans="2:22" x14ac:dyDescent="0.2">
      <c r="B356" s="113"/>
      <c r="C356" s="117" t="s">
        <v>124</v>
      </c>
      <c r="D356" s="118" t="s">
        <v>344</v>
      </c>
      <c r="E356" s="119">
        <v>8050000</v>
      </c>
      <c r="F356" s="119">
        <v>8050000</v>
      </c>
      <c r="G356" s="119">
        <v>2744200</v>
      </c>
      <c r="H356" s="119">
        <v>2744200</v>
      </c>
      <c r="I356" s="119">
        <v>2744200</v>
      </c>
      <c r="J356" s="119">
        <v>2744200</v>
      </c>
      <c r="K356" s="119">
        <v>2744200</v>
      </c>
      <c r="L356" s="119">
        <v>2744200</v>
      </c>
      <c r="M356" s="119">
        <v>2744200</v>
      </c>
      <c r="N356" s="119">
        <v>2744200</v>
      </c>
      <c r="O356" s="119">
        <v>2744200</v>
      </c>
      <c r="P356" s="119">
        <v>2744200</v>
      </c>
      <c r="Q356" s="119">
        <f t="shared" si="7"/>
        <v>43542000</v>
      </c>
      <c r="R356" s="115"/>
      <c r="S356" s="116"/>
      <c r="T356" s="113"/>
      <c r="U356" s="119">
        <f>IF($E$5=Master!$D$4,E356,
IF($F$5=Master!$D$4,SUM(E356:F356),
IF($G$5=Master!$D$4,SUM(E356:G356),
IF($H$5=Master!$D$4,SUM(E356:H356),
IF($I$5=Master!$D$4,SUM(E356:I356),
IF($J$5=Master!$D$4,SUM(E356:J356),
IF($K$5=Master!$D$4,SUM(E356:K356),
IF($L$5=Master!$D$4,SUM(E356:L356),
IF($M$5=Master!$D$4,SUM(E356:M356),
IF($N$5=Master!$D$4,SUM(E356:N356),
IF($O$5=Master!$D$4,SUM(E356:O356),
IF($P$5=Master!$D$4,SUM(E356:P356),0))))))))))))</f>
        <v>18844200</v>
      </c>
      <c r="V356" s="115"/>
    </row>
    <row r="357" spans="2:22" x14ac:dyDescent="0.2">
      <c r="B357" s="113"/>
      <c r="C357" s="117" t="s">
        <v>125</v>
      </c>
      <c r="D357" s="118" t="s">
        <v>345</v>
      </c>
      <c r="E357" s="119">
        <v>44719858.810000002</v>
      </c>
      <c r="F357" s="119">
        <v>15020608.560000001</v>
      </c>
      <c r="G357" s="119">
        <v>70112982.329999998</v>
      </c>
      <c r="H357" s="119">
        <v>537117535.52999997</v>
      </c>
      <c r="I357" s="119">
        <v>69869045.310000017</v>
      </c>
      <c r="J357" s="119">
        <v>51820158.180000007</v>
      </c>
      <c r="K357" s="119">
        <v>45008331.800000004</v>
      </c>
      <c r="L357" s="119">
        <v>21784983.189999998</v>
      </c>
      <c r="M357" s="119">
        <v>54597135.850000009</v>
      </c>
      <c r="N357" s="119">
        <v>34484233.870000005</v>
      </c>
      <c r="O357" s="119">
        <v>39992747.170000002</v>
      </c>
      <c r="P357" s="119">
        <v>58917389.389999054</v>
      </c>
      <c r="Q357" s="119">
        <f t="shared" si="7"/>
        <v>1043445009.9899991</v>
      </c>
      <c r="R357" s="115"/>
      <c r="S357" s="116"/>
      <c r="T357" s="113"/>
      <c r="U357" s="119">
        <f>IF($E$5=Master!$D$4,E357,
IF($F$5=Master!$D$4,SUM(E357:F357),
IF($G$5=Master!$D$4,SUM(E357:G357),
IF($H$5=Master!$D$4,SUM(E357:H357),
IF($I$5=Master!$D$4,SUM(E357:I357),
IF($J$5=Master!$D$4,SUM(E357:J357),
IF($K$5=Master!$D$4,SUM(E357:K357),
IF($L$5=Master!$D$4,SUM(E357:L357),
IF($M$5=Master!$D$4,SUM(E357:M357),
IF($N$5=Master!$D$4,SUM(E357:N357),
IF($O$5=Master!$D$4,SUM(E357:O357),
IF($P$5=Master!$D$4,SUM(E357:P357),0))))))))))))</f>
        <v>129853449.7</v>
      </c>
      <c r="V357" s="115"/>
    </row>
    <row r="358" spans="2:22" ht="25.5" x14ac:dyDescent="0.2">
      <c r="B358" s="113"/>
      <c r="C358" s="117" t="s">
        <v>126</v>
      </c>
      <c r="D358" s="118" t="s">
        <v>346</v>
      </c>
      <c r="E358" s="119">
        <v>64527.200000000012</v>
      </c>
      <c r="F358" s="119">
        <v>88082.00999999998</v>
      </c>
      <c r="G358" s="119">
        <v>96955.700000000055</v>
      </c>
      <c r="H358" s="119">
        <v>96131.890000000058</v>
      </c>
      <c r="I358" s="119">
        <v>95431.820000000051</v>
      </c>
      <c r="J358" s="119">
        <v>95613.630000000034</v>
      </c>
      <c r="K358" s="119">
        <v>96870.96000000005</v>
      </c>
      <c r="L358" s="119">
        <v>96842.150000000023</v>
      </c>
      <c r="M358" s="119">
        <v>96844.900000000038</v>
      </c>
      <c r="N358" s="119">
        <v>96888.650000000038</v>
      </c>
      <c r="O358" s="119">
        <v>96607.190000000031</v>
      </c>
      <c r="P358" s="119">
        <v>95569.07</v>
      </c>
      <c r="Q358" s="119">
        <f t="shared" si="7"/>
        <v>1116365.1700000004</v>
      </c>
      <c r="R358" s="115"/>
      <c r="S358" s="116"/>
      <c r="T358" s="113"/>
      <c r="U358" s="119">
        <f>IF($E$5=Master!$D$4,E358,
IF($F$5=Master!$D$4,SUM(E358:F358),
IF($G$5=Master!$D$4,SUM(E358:G358),
IF($H$5=Master!$D$4,SUM(E358:H358),
IF($I$5=Master!$D$4,SUM(E358:I358),
IF($J$5=Master!$D$4,SUM(E358:J358),
IF($K$5=Master!$D$4,SUM(E358:K358),
IF($L$5=Master!$D$4,SUM(E358:L358),
IF($M$5=Master!$D$4,SUM(E358:M358),
IF($N$5=Master!$D$4,SUM(E358:N358),
IF($O$5=Master!$D$4,SUM(E358:O358),
IF($P$5=Master!$D$4,SUM(E358:P358),0))))))))))))</f>
        <v>249564.91000000003</v>
      </c>
      <c r="V358" s="115"/>
    </row>
    <row r="359" spans="2:22" x14ac:dyDescent="0.2">
      <c r="B359" s="113"/>
      <c r="C359" s="117" t="s">
        <v>127</v>
      </c>
      <c r="D359" s="118" t="s">
        <v>347</v>
      </c>
      <c r="E359" s="119">
        <v>207614.29000000004</v>
      </c>
      <c r="F359" s="119">
        <v>254075.25999999998</v>
      </c>
      <c r="G359" s="119">
        <v>297506.64</v>
      </c>
      <c r="H359" s="119">
        <v>250643.86000000002</v>
      </c>
      <c r="I359" s="119">
        <v>238923.70999999993</v>
      </c>
      <c r="J359" s="119">
        <v>227256.08000000002</v>
      </c>
      <c r="K359" s="119">
        <v>239859.52000000002</v>
      </c>
      <c r="L359" s="119">
        <v>220171.23</v>
      </c>
      <c r="M359" s="119">
        <v>221044.05999999994</v>
      </c>
      <c r="N359" s="119">
        <v>241576.13999999996</v>
      </c>
      <c r="O359" s="119">
        <v>258396.11999999997</v>
      </c>
      <c r="P359" s="119">
        <v>400883.19899999473</v>
      </c>
      <c r="Q359" s="119">
        <f t="shared" si="7"/>
        <v>3057950.108999995</v>
      </c>
      <c r="R359" s="115"/>
      <c r="S359" s="116"/>
      <c r="T359" s="113"/>
      <c r="U359" s="119">
        <f>IF($E$5=Master!$D$4,E359,
IF($F$5=Master!$D$4,SUM(E359:F359),
IF($G$5=Master!$D$4,SUM(E359:G359),
IF($H$5=Master!$D$4,SUM(E359:H359),
IF($I$5=Master!$D$4,SUM(E359:I359),
IF($J$5=Master!$D$4,SUM(E359:J359),
IF($K$5=Master!$D$4,SUM(E359:K359),
IF($L$5=Master!$D$4,SUM(E359:L359),
IF($M$5=Master!$D$4,SUM(E359:M359),
IF($N$5=Master!$D$4,SUM(E359:N359),
IF($O$5=Master!$D$4,SUM(E359:O359),
IF($P$5=Master!$D$4,SUM(E359:P359),0))))))))))))</f>
        <v>759196.19000000006</v>
      </c>
      <c r="V359" s="115"/>
    </row>
    <row r="360" spans="2:22" ht="25.5" x14ac:dyDescent="0.2">
      <c r="B360" s="113"/>
      <c r="C360" s="117" t="s">
        <v>128</v>
      </c>
      <c r="D360" s="118" t="s">
        <v>348</v>
      </c>
      <c r="E360" s="119">
        <v>26825.769999999986</v>
      </c>
      <c r="F360" s="119">
        <v>30360.87999999999</v>
      </c>
      <c r="G360" s="119">
        <v>49125.049999999988</v>
      </c>
      <c r="H360" s="119">
        <v>45182.80999999999</v>
      </c>
      <c r="I360" s="119">
        <v>46198.469999999987</v>
      </c>
      <c r="J360" s="119">
        <v>43018.819999999992</v>
      </c>
      <c r="K360" s="119">
        <v>46241.68</v>
      </c>
      <c r="L360" s="119">
        <v>41835.009999999995</v>
      </c>
      <c r="M360" s="119">
        <v>44284.649999999987</v>
      </c>
      <c r="N360" s="119">
        <v>47305.859999999993</v>
      </c>
      <c r="O360" s="119">
        <v>46001.62999999999</v>
      </c>
      <c r="P360" s="119">
        <v>62049.239999999991</v>
      </c>
      <c r="Q360" s="119">
        <f t="shared" si="7"/>
        <v>528429.86999999988</v>
      </c>
      <c r="R360" s="115"/>
      <c r="S360" s="116"/>
      <c r="T360" s="113"/>
      <c r="U360" s="119">
        <f>IF($E$5=Master!$D$4,E360,
IF($F$5=Master!$D$4,SUM(E360:F360),
IF($G$5=Master!$D$4,SUM(E360:G360),
IF($H$5=Master!$D$4,SUM(E360:H360),
IF($I$5=Master!$D$4,SUM(E360:I360),
IF($J$5=Master!$D$4,SUM(E360:J360),
IF($K$5=Master!$D$4,SUM(E360:K360),
IF($L$5=Master!$D$4,SUM(E360:L360),
IF($M$5=Master!$D$4,SUM(E360:M360),
IF($N$5=Master!$D$4,SUM(E360:N360),
IF($O$5=Master!$D$4,SUM(E360:O360),
IF($P$5=Master!$D$4,SUM(E360:P360),0))))))))))))</f>
        <v>106311.69999999997</v>
      </c>
      <c r="V360" s="115"/>
    </row>
    <row r="361" spans="2:22" x14ac:dyDescent="0.2">
      <c r="B361" s="113"/>
      <c r="C361" s="117" t="s">
        <v>129</v>
      </c>
      <c r="D361" s="118" t="s">
        <v>349</v>
      </c>
      <c r="E361" s="119">
        <v>35968.449999999997</v>
      </c>
      <c r="F361" s="119">
        <v>38412.80999999999</v>
      </c>
      <c r="G361" s="119">
        <v>46628.939999999988</v>
      </c>
      <c r="H361" s="119">
        <v>48258.419999999991</v>
      </c>
      <c r="I361" s="119">
        <v>47935.249999999993</v>
      </c>
      <c r="J361" s="119">
        <v>47426.220000000008</v>
      </c>
      <c r="K361" s="119">
        <v>49286.779999999992</v>
      </c>
      <c r="L361" s="119">
        <v>47195</v>
      </c>
      <c r="M361" s="119">
        <v>48039.100000000006</v>
      </c>
      <c r="N361" s="119">
        <v>48465.47</v>
      </c>
      <c r="O361" s="119">
        <v>48456.960000000014</v>
      </c>
      <c r="P361" s="119">
        <v>50959.5</v>
      </c>
      <c r="Q361" s="119">
        <f t="shared" si="7"/>
        <v>557032.89999999991</v>
      </c>
      <c r="R361" s="115"/>
      <c r="S361" s="116"/>
      <c r="T361" s="113"/>
      <c r="U361" s="119">
        <f>IF($E$5=Master!$D$4,E361,
IF($F$5=Master!$D$4,SUM(E361:F361),
IF($G$5=Master!$D$4,SUM(E361:G361),
IF($H$5=Master!$D$4,SUM(E361:H361),
IF($I$5=Master!$D$4,SUM(E361:I361),
IF($J$5=Master!$D$4,SUM(E361:J361),
IF($K$5=Master!$D$4,SUM(E361:K361),
IF($L$5=Master!$D$4,SUM(E361:L361),
IF($M$5=Master!$D$4,SUM(E361:M361),
IF($N$5=Master!$D$4,SUM(E361:N361),
IF($O$5=Master!$D$4,SUM(E361:O361),
IF($P$5=Master!$D$4,SUM(E361:P361),0))))))))))))</f>
        <v>121010.19999999997</v>
      </c>
      <c r="V361" s="115"/>
    </row>
    <row r="362" spans="2:22" x14ac:dyDescent="0.2">
      <c r="B362" s="113"/>
      <c r="C362" s="117" t="s">
        <v>130</v>
      </c>
      <c r="D362" s="118" t="s">
        <v>350</v>
      </c>
      <c r="E362" s="119">
        <v>463.26</v>
      </c>
      <c r="F362" s="119">
        <v>1014.3600000000001</v>
      </c>
      <c r="G362" s="119">
        <v>2029.83</v>
      </c>
      <c r="H362" s="119">
        <v>2168.94</v>
      </c>
      <c r="I362" s="119">
        <v>1946.37</v>
      </c>
      <c r="J362" s="119">
        <v>2159.04</v>
      </c>
      <c r="K362" s="119">
        <v>2445.4899999999998</v>
      </c>
      <c r="L362" s="119">
        <v>1941.38</v>
      </c>
      <c r="M362" s="119">
        <v>1779.81</v>
      </c>
      <c r="N362" s="119">
        <v>2836.47</v>
      </c>
      <c r="O362" s="119">
        <v>2896.45</v>
      </c>
      <c r="P362" s="119">
        <v>6996.0999999999995</v>
      </c>
      <c r="Q362" s="119">
        <f t="shared" si="7"/>
        <v>28677.499999999996</v>
      </c>
      <c r="R362" s="115"/>
      <c r="S362" s="116"/>
      <c r="T362" s="113"/>
      <c r="U362" s="119">
        <f>IF($E$5=Master!$D$4,E362,
IF($F$5=Master!$D$4,SUM(E362:F362),
IF($G$5=Master!$D$4,SUM(E362:G362),
IF($H$5=Master!$D$4,SUM(E362:H362),
IF($I$5=Master!$D$4,SUM(E362:I362),
IF($J$5=Master!$D$4,SUM(E362:J362),
IF($K$5=Master!$D$4,SUM(E362:K362),
IF($L$5=Master!$D$4,SUM(E362:L362),
IF($M$5=Master!$D$4,SUM(E362:M362),
IF($N$5=Master!$D$4,SUM(E362:N362),
IF($O$5=Master!$D$4,SUM(E362:O362),
IF($P$5=Master!$D$4,SUM(E362:P362),0))))))))))))</f>
        <v>3507.45</v>
      </c>
      <c r="V362" s="115"/>
    </row>
    <row r="363" spans="2:22" x14ac:dyDescent="0.2">
      <c r="B363" s="113"/>
      <c r="C363" s="117" t="s">
        <v>131</v>
      </c>
      <c r="D363" s="118" t="s">
        <v>351</v>
      </c>
      <c r="E363" s="119">
        <v>123662</v>
      </c>
      <c r="F363" s="119">
        <v>133031.93999999997</v>
      </c>
      <c r="G363" s="119">
        <v>130813.33000000005</v>
      </c>
      <c r="H363" s="119">
        <v>139561.14999999997</v>
      </c>
      <c r="I363" s="119">
        <v>208125.32</v>
      </c>
      <c r="J363" s="119">
        <v>206787.43000000002</v>
      </c>
      <c r="K363" s="119">
        <v>134382.04</v>
      </c>
      <c r="L363" s="119">
        <v>179155.35</v>
      </c>
      <c r="M363" s="119">
        <v>118176.17</v>
      </c>
      <c r="N363" s="119">
        <v>140419.01</v>
      </c>
      <c r="O363" s="119">
        <v>333736.75999999995</v>
      </c>
      <c r="P363" s="119">
        <v>515872.57999999996</v>
      </c>
      <c r="Q363" s="119">
        <f t="shared" si="7"/>
        <v>2363723.08</v>
      </c>
      <c r="R363" s="115"/>
      <c r="S363" s="116"/>
      <c r="T363" s="113"/>
      <c r="U363" s="119">
        <f>IF($E$5=Master!$D$4,E363,
IF($F$5=Master!$D$4,SUM(E363:F363),
IF($G$5=Master!$D$4,SUM(E363:G363),
IF($H$5=Master!$D$4,SUM(E363:H363),
IF($I$5=Master!$D$4,SUM(E363:I363),
IF($J$5=Master!$D$4,SUM(E363:J363),
IF($K$5=Master!$D$4,SUM(E363:K363),
IF($L$5=Master!$D$4,SUM(E363:L363),
IF($M$5=Master!$D$4,SUM(E363:M363),
IF($N$5=Master!$D$4,SUM(E363:N363),
IF($O$5=Master!$D$4,SUM(E363:O363),
IF($P$5=Master!$D$4,SUM(E363:P363),0))))))))))))</f>
        <v>387507.27</v>
      </c>
      <c r="V363" s="115"/>
    </row>
    <row r="364" spans="2:22" x14ac:dyDescent="0.2">
      <c r="B364" s="113"/>
      <c r="C364" s="117" t="s">
        <v>132</v>
      </c>
      <c r="D364" s="118" t="s">
        <v>356</v>
      </c>
      <c r="E364" s="119">
        <v>369418.62000000005</v>
      </c>
      <c r="F364" s="119">
        <v>19104.419999999998</v>
      </c>
      <c r="G364" s="119">
        <v>44064.830000000009</v>
      </c>
      <c r="H364" s="119">
        <v>46298.46</v>
      </c>
      <c r="I364" s="119">
        <v>34970.679999999993</v>
      </c>
      <c r="J364" s="119">
        <v>8696540.0099999998</v>
      </c>
      <c r="K364" s="119">
        <v>41940.57</v>
      </c>
      <c r="L364" s="119">
        <v>24372.839999999993</v>
      </c>
      <c r="M364" s="119">
        <v>37452.410000000003</v>
      </c>
      <c r="N364" s="119">
        <v>42132.119999999995</v>
      </c>
      <c r="O364" s="119">
        <v>37967.61</v>
      </c>
      <c r="P364" s="119">
        <v>139211.03</v>
      </c>
      <c r="Q364" s="119">
        <f t="shared" si="7"/>
        <v>9533473.5999999978</v>
      </c>
      <c r="R364" s="115"/>
      <c r="S364" s="116"/>
      <c r="T364" s="113"/>
      <c r="U364" s="119">
        <f>IF($E$5=Master!$D$4,E364,
IF($F$5=Master!$D$4,SUM(E364:F364),
IF($G$5=Master!$D$4,SUM(E364:G364),
IF($H$5=Master!$D$4,SUM(E364:H364),
IF($I$5=Master!$D$4,SUM(E364:I364),
IF($J$5=Master!$D$4,SUM(E364:J364),
IF($K$5=Master!$D$4,SUM(E364:K364),
IF($L$5=Master!$D$4,SUM(E364:L364),
IF($M$5=Master!$D$4,SUM(E364:M364),
IF($N$5=Master!$D$4,SUM(E364:N364),
IF($O$5=Master!$D$4,SUM(E364:O364),
IF($P$5=Master!$D$4,SUM(E364:P364),0))))))))))))</f>
        <v>432587.87000000005</v>
      </c>
      <c r="V364" s="115"/>
    </row>
    <row r="365" spans="2:22" x14ac:dyDescent="0.2">
      <c r="B365" s="113"/>
      <c r="C365" s="117" t="s">
        <v>133</v>
      </c>
      <c r="D365" s="118" t="s">
        <v>357</v>
      </c>
      <c r="E365" s="119">
        <v>92436.73</v>
      </c>
      <c r="F365" s="119">
        <v>93262.82</v>
      </c>
      <c r="G365" s="119">
        <v>134861.68</v>
      </c>
      <c r="H365" s="119">
        <v>144098.06999999998</v>
      </c>
      <c r="I365" s="119">
        <v>157723.68999999997</v>
      </c>
      <c r="J365" s="119">
        <v>135759.12</v>
      </c>
      <c r="K365" s="119">
        <v>156653.56999999995</v>
      </c>
      <c r="L365" s="119">
        <v>133545.03</v>
      </c>
      <c r="M365" s="119">
        <v>139133.51999999999</v>
      </c>
      <c r="N365" s="119">
        <v>153733.99999999997</v>
      </c>
      <c r="O365" s="119">
        <v>141686.06</v>
      </c>
      <c r="P365" s="119">
        <v>295339.13999999996</v>
      </c>
      <c r="Q365" s="119">
        <f t="shared" si="7"/>
        <v>1778233.4299999997</v>
      </c>
      <c r="R365" s="115"/>
      <c r="S365" s="116"/>
      <c r="T365" s="113"/>
      <c r="U365" s="119">
        <f>IF($E$5=Master!$D$4,E365,
IF($F$5=Master!$D$4,SUM(E365:F365),
IF($G$5=Master!$D$4,SUM(E365:G365),
IF($H$5=Master!$D$4,SUM(E365:H365),
IF($I$5=Master!$D$4,SUM(E365:I365),
IF($J$5=Master!$D$4,SUM(E365:J365),
IF($K$5=Master!$D$4,SUM(E365:K365),
IF($L$5=Master!$D$4,SUM(E365:L365),
IF($M$5=Master!$D$4,SUM(E365:M365),
IF($N$5=Master!$D$4,SUM(E365:N365),
IF($O$5=Master!$D$4,SUM(E365:O365),
IF($P$5=Master!$D$4,SUM(E365:P365),0))))))))))))</f>
        <v>320561.23</v>
      </c>
      <c r="V365" s="115"/>
    </row>
    <row r="366" spans="2:22" x14ac:dyDescent="0.2">
      <c r="B366" s="113"/>
      <c r="C366" s="117" t="s">
        <v>134</v>
      </c>
      <c r="D366" s="118" t="s">
        <v>358</v>
      </c>
      <c r="E366" s="119">
        <v>127307.81</v>
      </c>
      <c r="F366" s="119">
        <v>180878.46</v>
      </c>
      <c r="G366" s="119">
        <v>186311.74999999997</v>
      </c>
      <c r="H366" s="119">
        <v>176160.98</v>
      </c>
      <c r="I366" s="119">
        <v>182867.16000000003</v>
      </c>
      <c r="J366" s="119">
        <v>181867.16000000003</v>
      </c>
      <c r="K366" s="119">
        <v>206567.07000000004</v>
      </c>
      <c r="L366" s="119">
        <v>170217.14</v>
      </c>
      <c r="M366" s="119">
        <v>170217.07000000004</v>
      </c>
      <c r="N366" s="119">
        <v>177817.08000000002</v>
      </c>
      <c r="O366" s="119">
        <v>169817.28000000003</v>
      </c>
      <c r="P366" s="119">
        <v>169817.34</v>
      </c>
      <c r="Q366" s="119">
        <f t="shared" si="7"/>
        <v>2099846.3000000003</v>
      </c>
      <c r="R366" s="115"/>
      <c r="S366" s="116"/>
      <c r="T366" s="113"/>
      <c r="U366" s="119">
        <f>IF($E$5=Master!$D$4,E366,
IF($F$5=Master!$D$4,SUM(E366:F366),
IF($G$5=Master!$D$4,SUM(E366:G366),
IF($H$5=Master!$D$4,SUM(E366:H366),
IF($I$5=Master!$D$4,SUM(E366:I366),
IF($J$5=Master!$D$4,SUM(E366:J366),
IF($K$5=Master!$D$4,SUM(E366:K366),
IF($L$5=Master!$D$4,SUM(E366:L366),
IF($M$5=Master!$D$4,SUM(E366:M366),
IF($N$5=Master!$D$4,SUM(E366:N366),
IF($O$5=Master!$D$4,SUM(E366:O366),
IF($P$5=Master!$D$4,SUM(E366:P366),0))))))))))))</f>
        <v>494498.02</v>
      </c>
      <c r="V366" s="115"/>
    </row>
    <row r="367" spans="2:22" x14ac:dyDescent="0.2">
      <c r="B367" s="113"/>
      <c r="C367" s="117" t="s">
        <v>135</v>
      </c>
      <c r="D367" s="118" t="s">
        <v>359</v>
      </c>
      <c r="E367" s="119">
        <v>10896.919999999998</v>
      </c>
      <c r="F367" s="119">
        <v>10406.959999999999</v>
      </c>
      <c r="G367" s="119">
        <v>34286.490000000005</v>
      </c>
      <c r="H367" s="119">
        <v>19132.650000000001</v>
      </c>
      <c r="I367" s="119">
        <v>28801.730000000003</v>
      </c>
      <c r="J367" s="119">
        <v>26632.65</v>
      </c>
      <c r="K367" s="119">
        <v>14632.650000000001</v>
      </c>
      <c r="L367" s="119">
        <v>14632.650000000001</v>
      </c>
      <c r="M367" s="119">
        <v>17632.650000000001</v>
      </c>
      <c r="N367" s="119">
        <v>35172.65</v>
      </c>
      <c r="O367" s="119">
        <v>14374.650000000001</v>
      </c>
      <c r="P367" s="119">
        <v>297951.75</v>
      </c>
      <c r="Q367" s="119">
        <f t="shared" si="7"/>
        <v>524554.39999999991</v>
      </c>
      <c r="R367" s="115"/>
      <c r="S367" s="116"/>
      <c r="T367" s="113"/>
      <c r="U367" s="119">
        <f>IF($E$5=Master!$D$4,E367,
IF($F$5=Master!$D$4,SUM(E367:F367),
IF($G$5=Master!$D$4,SUM(E367:G367),
IF($H$5=Master!$D$4,SUM(E367:H367),
IF($I$5=Master!$D$4,SUM(E367:I367),
IF($J$5=Master!$D$4,SUM(E367:J367),
IF($K$5=Master!$D$4,SUM(E367:K367),
IF($L$5=Master!$D$4,SUM(E367:L367),
IF($M$5=Master!$D$4,SUM(E367:M367),
IF($N$5=Master!$D$4,SUM(E367:N367),
IF($O$5=Master!$D$4,SUM(E367:O367),
IF($P$5=Master!$D$4,SUM(E367:P367),0))))))))))))</f>
        <v>55590.37</v>
      </c>
      <c r="V367" s="115"/>
    </row>
    <row r="368" spans="2:22" x14ac:dyDescent="0.2">
      <c r="B368" s="113"/>
      <c r="C368" s="117" t="s">
        <v>136</v>
      </c>
      <c r="D368" s="118" t="s">
        <v>360</v>
      </c>
      <c r="E368" s="119">
        <v>32993.180000000008</v>
      </c>
      <c r="F368" s="119">
        <v>37065.840000000004</v>
      </c>
      <c r="G368" s="119">
        <v>47057.44000000001</v>
      </c>
      <c r="H368" s="119">
        <v>43365.159999999996</v>
      </c>
      <c r="I368" s="119">
        <v>45004.11</v>
      </c>
      <c r="J368" s="119">
        <v>41750.9</v>
      </c>
      <c r="K368" s="119">
        <v>41470.39</v>
      </c>
      <c r="L368" s="119">
        <v>41470.300000000003</v>
      </c>
      <c r="M368" s="119">
        <v>41470.32</v>
      </c>
      <c r="N368" s="119">
        <v>41342.820000000007</v>
      </c>
      <c r="O368" s="119">
        <v>41075.68</v>
      </c>
      <c r="P368" s="119">
        <v>39466.51</v>
      </c>
      <c r="Q368" s="119">
        <f t="shared" si="7"/>
        <v>493532.65</v>
      </c>
      <c r="R368" s="115"/>
      <c r="S368" s="116"/>
      <c r="T368" s="113"/>
      <c r="U368" s="119">
        <f>IF($E$5=Master!$D$4,E368,
IF($F$5=Master!$D$4,SUM(E368:F368),
IF($G$5=Master!$D$4,SUM(E368:G368),
IF($H$5=Master!$D$4,SUM(E368:H368),
IF($I$5=Master!$D$4,SUM(E368:I368),
IF($J$5=Master!$D$4,SUM(E368:J368),
IF($K$5=Master!$D$4,SUM(E368:K368),
IF($L$5=Master!$D$4,SUM(E368:L368),
IF($M$5=Master!$D$4,SUM(E368:M368),
IF($N$5=Master!$D$4,SUM(E368:N368),
IF($O$5=Master!$D$4,SUM(E368:O368),
IF($P$5=Master!$D$4,SUM(E368:P368),0))))))))))))</f>
        <v>117116.46000000002</v>
      </c>
      <c r="V368" s="115"/>
    </row>
    <row r="369" spans="2:22" x14ac:dyDescent="0.2">
      <c r="B369" s="113"/>
      <c r="C369" s="117" t="s">
        <v>137</v>
      </c>
      <c r="D369" s="118" t="s">
        <v>361</v>
      </c>
      <c r="E369" s="119">
        <v>1267828.79</v>
      </c>
      <c r="F369" s="119">
        <v>1267828.79</v>
      </c>
      <c r="G369" s="119">
        <v>1491754.7300000007</v>
      </c>
      <c r="H369" s="119">
        <v>2300468.1400000006</v>
      </c>
      <c r="I369" s="119">
        <v>1498650.9100000001</v>
      </c>
      <c r="J369" s="119">
        <v>2526407.3300000005</v>
      </c>
      <c r="K369" s="119">
        <v>1532223.4100000006</v>
      </c>
      <c r="L369" s="119">
        <v>1581974.7600000007</v>
      </c>
      <c r="M369" s="119">
        <v>1722175.9000000004</v>
      </c>
      <c r="N369" s="119">
        <v>2792875.31</v>
      </c>
      <c r="O369" s="119">
        <v>2015116.6300000001</v>
      </c>
      <c r="P369" s="119">
        <v>7193186.2999999477</v>
      </c>
      <c r="Q369" s="119">
        <f t="shared" si="7"/>
        <v>27190490.999999952</v>
      </c>
      <c r="R369" s="115"/>
      <c r="S369" s="116"/>
      <c r="T369" s="113"/>
      <c r="U369" s="119">
        <f>IF($E$5=Master!$D$4,E369,
IF($F$5=Master!$D$4,SUM(E369:F369),
IF($G$5=Master!$D$4,SUM(E369:G369),
IF($H$5=Master!$D$4,SUM(E369:H369),
IF($I$5=Master!$D$4,SUM(E369:I369),
IF($J$5=Master!$D$4,SUM(E369:J369),
IF($K$5=Master!$D$4,SUM(E369:K369),
IF($L$5=Master!$D$4,SUM(E369:L369),
IF($M$5=Master!$D$4,SUM(E369:M369),
IF($N$5=Master!$D$4,SUM(E369:N369),
IF($O$5=Master!$D$4,SUM(E369:O369),
IF($P$5=Master!$D$4,SUM(E369:P369),0))))))))))))</f>
        <v>4027412.3100000005</v>
      </c>
      <c r="V369" s="115"/>
    </row>
    <row r="370" spans="2:22" ht="25.5" x14ac:dyDescent="0.2">
      <c r="B370" s="113"/>
      <c r="C370" s="117" t="s">
        <v>493</v>
      </c>
      <c r="D370" s="118" t="s">
        <v>494</v>
      </c>
      <c r="E370" s="119">
        <v>74959.67</v>
      </c>
      <c r="F370" s="119">
        <v>229434.75</v>
      </c>
      <c r="G370" s="119">
        <v>42992.349999999991</v>
      </c>
      <c r="H370" s="119">
        <v>44854.779999999992</v>
      </c>
      <c r="I370" s="119">
        <v>43078.13</v>
      </c>
      <c r="J370" s="119">
        <v>44243.12</v>
      </c>
      <c r="K370" s="119">
        <v>52721.69</v>
      </c>
      <c r="L370" s="119">
        <v>51906.559999999998</v>
      </c>
      <c r="M370" s="119">
        <v>52130.969999999994</v>
      </c>
      <c r="N370" s="119">
        <v>77030.83</v>
      </c>
      <c r="O370" s="119">
        <v>133344.39000000001</v>
      </c>
      <c r="P370" s="119">
        <v>1672452.6199999999</v>
      </c>
      <c r="Q370" s="119">
        <f t="shared" si="7"/>
        <v>2519149.86</v>
      </c>
      <c r="R370" s="115"/>
      <c r="S370" s="116"/>
      <c r="T370" s="113"/>
      <c r="U370" s="119">
        <f>IF($E$5=Master!$D$4,E370,
IF($F$5=Master!$D$4,SUM(E370:F370),
IF($G$5=Master!$D$4,SUM(E370:G370),
IF($H$5=Master!$D$4,SUM(E370:H370),
IF($I$5=Master!$D$4,SUM(E370:I370),
IF($J$5=Master!$D$4,SUM(E370:J370),
IF($K$5=Master!$D$4,SUM(E370:K370),
IF($L$5=Master!$D$4,SUM(E370:L370),
IF($M$5=Master!$D$4,SUM(E370:M370),
IF($N$5=Master!$D$4,SUM(E370:N370),
IF($O$5=Master!$D$4,SUM(E370:O370),
IF($P$5=Master!$D$4,SUM(E370:P370),0))))))))))))</f>
        <v>347386.76999999996</v>
      </c>
      <c r="V370" s="115"/>
    </row>
    <row r="371" spans="2:22" x14ac:dyDescent="0.2">
      <c r="B371" s="113"/>
      <c r="C371" s="117" t="s">
        <v>138</v>
      </c>
      <c r="D371" s="118" t="s">
        <v>363</v>
      </c>
      <c r="E371" s="119">
        <v>285352.19000000006</v>
      </c>
      <c r="F371" s="119">
        <v>293820.2300000001</v>
      </c>
      <c r="G371" s="119">
        <v>528406.23000000021</v>
      </c>
      <c r="H371" s="119">
        <v>377886.01000000018</v>
      </c>
      <c r="I371" s="119">
        <v>421710.32000000007</v>
      </c>
      <c r="J371" s="119">
        <v>553656.47000000009</v>
      </c>
      <c r="K371" s="119">
        <v>481102.00000000012</v>
      </c>
      <c r="L371" s="119">
        <v>376458.49000000005</v>
      </c>
      <c r="M371" s="119">
        <v>362142.91</v>
      </c>
      <c r="N371" s="119">
        <v>471313.61</v>
      </c>
      <c r="O371" s="119">
        <v>434738.58</v>
      </c>
      <c r="P371" s="119">
        <v>689783.82</v>
      </c>
      <c r="Q371" s="119">
        <f t="shared" si="7"/>
        <v>5276370.8600000013</v>
      </c>
      <c r="R371" s="115"/>
      <c r="S371" s="116"/>
      <c r="T371" s="113"/>
      <c r="U371" s="119">
        <f>IF($E$5=Master!$D$4,E371,
IF($F$5=Master!$D$4,SUM(E371:F371),
IF($G$5=Master!$D$4,SUM(E371:G371),
IF($H$5=Master!$D$4,SUM(E371:H371),
IF($I$5=Master!$D$4,SUM(E371:I371),
IF($J$5=Master!$D$4,SUM(E371:J371),
IF($K$5=Master!$D$4,SUM(E371:K371),
IF($L$5=Master!$D$4,SUM(E371:L371),
IF($M$5=Master!$D$4,SUM(E371:M371),
IF($N$5=Master!$D$4,SUM(E371:N371),
IF($O$5=Master!$D$4,SUM(E371:O371),
IF($P$5=Master!$D$4,SUM(E371:P371),0))))))))))))</f>
        <v>1107578.6500000004</v>
      </c>
      <c r="V371" s="115"/>
    </row>
    <row r="372" spans="2:22" x14ac:dyDescent="0.2">
      <c r="B372" s="113"/>
      <c r="C372" s="117" t="s">
        <v>139</v>
      </c>
      <c r="D372" s="118" t="s">
        <v>352</v>
      </c>
      <c r="E372" s="119">
        <v>375163.94</v>
      </c>
      <c r="F372" s="119">
        <v>378229.08000000007</v>
      </c>
      <c r="G372" s="119">
        <v>410659.39000000013</v>
      </c>
      <c r="H372" s="119">
        <v>412900.3000000001</v>
      </c>
      <c r="I372" s="119">
        <v>406889.6</v>
      </c>
      <c r="J372" s="119">
        <v>406103.81999999983</v>
      </c>
      <c r="K372" s="119">
        <v>416567.18999999989</v>
      </c>
      <c r="L372" s="119">
        <v>400927.41999999987</v>
      </c>
      <c r="M372" s="119">
        <v>409068.01999999996</v>
      </c>
      <c r="N372" s="119">
        <v>414591.35000000015</v>
      </c>
      <c r="O372" s="119">
        <v>411467.52999999997</v>
      </c>
      <c r="P372" s="119">
        <v>438977.6999999999</v>
      </c>
      <c r="Q372" s="119">
        <f t="shared" si="7"/>
        <v>4881545.34</v>
      </c>
      <c r="R372" s="115"/>
      <c r="S372" s="116"/>
      <c r="T372" s="113"/>
      <c r="U372" s="119">
        <f>IF($E$5=Master!$D$4,E372,
IF($F$5=Master!$D$4,SUM(E372:F372),
IF($G$5=Master!$D$4,SUM(E372:G372),
IF($H$5=Master!$D$4,SUM(E372:H372),
IF($I$5=Master!$D$4,SUM(E372:I372),
IF($J$5=Master!$D$4,SUM(E372:J372),
IF($K$5=Master!$D$4,SUM(E372:K372),
IF($L$5=Master!$D$4,SUM(E372:L372),
IF($M$5=Master!$D$4,SUM(E372:M372),
IF($N$5=Master!$D$4,SUM(E372:N372),
IF($O$5=Master!$D$4,SUM(E372:O372),
IF($P$5=Master!$D$4,SUM(E372:P372),0))))))))))))</f>
        <v>1164052.4100000001</v>
      </c>
      <c r="V372" s="115"/>
    </row>
    <row r="373" spans="2:22" x14ac:dyDescent="0.2">
      <c r="B373" s="113"/>
      <c r="C373" s="117" t="s">
        <v>140</v>
      </c>
      <c r="D373" s="118" t="s">
        <v>353</v>
      </c>
      <c r="E373" s="119">
        <v>32800.839999999997</v>
      </c>
      <c r="F373" s="119">
        <v>32969.160000000003</v>
      </c>
      <c r="G373" s="119">
        <v>91359.47</v>
      </c>
      <c r="H373" s="119">
        <v>65020.900000000016</v>
      </c>
      <c r="I373" s="119">
        <v>73537.72</v>
      </c>
      <c r="J373" s="119">
        <v>61531.71</v>
      </c>
      <c r="K373" s="119">
        <v>77677.980000000025</v>
      </c>
      <c r="L373" s="119">
        <v>58904.000000000007</v>
      </c>
      <c r="M373" s="119">
        <v>60917.269999999982</v>
      </c>
      <c r="N373" s="119">
        <v>83980.35</v>
      </c>
      <c r="O373" s="119">
        <v>79153.149999999994</v>
      </c>
      <c r="P373" s="119">
        <v>134902</v>
      </c>
      <c r="Q373" s="119">
        <f t="shared" si="7"/>
        <v>852754.55</v>
      </c>
      <c r="R373" s="115"/>
      <c r="S373" s="116"/>
      <c r="T373" s="113"/>
      <c r="U373" s="119">
        <f>IF($E$5=Master!$D$4,E373,
IF($F$5=Master!$D$4,SUM(E373:F373),
IF($G$5=Master!$D$4,SUM(E373:G373),
IF($H$5=Master!$D$4,SUM(E373:H373),
IF($I$5=Master!$D$4,SUM(E373:I373),
IF($J$5=Master!$D$4,SUM(E373:J373),
IF($K$5=Master!$D$4,SUM(E373:K373),
IF($L$5=Master!$D$4,SUM(E373:L373),
IF($M$5=Master!$D$4,SUM(E373:M373),
IF($N$5=Master!$D$4,SUM(E373:N373),
IF($O$5=Master!$D$4,SUM(E373:O373),
IF($P$5=Master!$D$4,SUM(E373:P373),0))))))))))))</f>
        <v>157129.47</v>
      </c>
      <c r="V373" s="115"/>
    </row>
    <row r="374" spans="2:22" x14ac:dyDescent="0.2">
      <c r="B374" s="113"/>
      <c r="C374" s="117" t="s">
        <v>141</v>
      </c>
      <c r="D374" s="118" t="s">
        <v>354</v>
      </c>
      <c r="E374" s="119">
        <v>108804.83</v>
      </c>
      <c r="F374" s="119">
        <v>118235.64</v>
      </c>
      <c r="G374" s="119">
        <v>256688.87999999998</v>
      </c>
      <c r="H374" s="119">
        <v>169292.61000000002</v>
      </c>
      <c r="I374" s="119">
        <v>206408.83999999997</v>
      </c>
      <c r="J374" s="119">
        <v>158891.94000000006</v>
      </c>
      <c r="K374" s="119">
        <v>224452.00999999998</v>
      </c>
      <c r="L374" s="119">
        <v>150874.41999999995</v>
      </c>
      <c r="M374" s="119">
        <v>159098.76</v>
      </c>
      <c r="N374" s="119">
        <v>248527.50000000006</v>
      </c>
      <c r="O374" s="119">
        <v>218282.61999999994</v>
      </c>
      <c r="P374" s="119">
        <v>449303.19000000012</v>
      </c>
      <c r="Q374" s="119">
        <f t="shared" si="7"/>
        <v>2468861.2399999998</v>
      </c>
      <c r="R374" s="115"/>
      <c r="S374" s="116"/>
      <c r="T374" s="113"/>
      <c r="U374" s="119">
        <f>IF($E$5=Master!$D$4,E374,
IF($F$5=Master!$D$4,SUM(E374:F374),
IF($G$5=Master!$D$4,SUM(E374:G374),
IF($H$5=Master!$D$4,SUM(E374:H374),
IF($I$5=Master!$D$4,SUM(E374:I374),
IF($J$5=Master!$D$4,SUM(E374:J374),
IF($K$5=Master!$D$4,SUM(E374:K374),
IF($L$5=Master!$D$4,SUM(E374:L374),
IF($M$5=Master!$D$4,SUM(E374:M374),
IF($N$5=Master!$D$4,SUM(E374:N374),
IF($O$5=Master!$D$4,SUM(E374:O374),
IF($P$5=Master!$D$4,SUM(E374:P374),0))))))))))))</f>
        <v>483729.35</v>
      </c>
      <c r="V374" s="115"/>
    </row>
    <row r="375" spans="2:22" x14ac:dyDescent="0.2">
      <c r="B375" s="113"/>
      <c r="C375" s="117" t="s">
        <v>142</v>
      </c>
      <c r="D375" s="118" t="s">
        <v>355</v>
      </c>
      <c r="E375" s="119">
        <v>401998.68</v>
      </c>
      <c r="F375" s="119">
        <v>437615.75</v>
      </c>
      <c r="G375" s="119">
        <v>480329.22</v>
      </c>
      <c r="H375" s="119">
        <v>550345.37999999989</v>
      </c>
      <c r="I375" s="119">
        <v>513508.56000000023</v>
      </c>
      <c r="J375" s="119">
        <v>515091.63999999996</v>
      </c>
      <c r="K375" s="119">
        <v>523961.61000000004</v>
      </c>
      <c r="L375" s="119">
        <v>500983.51</v>
      </c>
      <c r="M375" s="119">
        <v>504305.7099999999</v>
      </c>
      <c r="N375" s="119">
        <v>520764.87000000005</v>
      </c>
      <c r="O375" s="119">
        <v>515902.46</v>
      </c>
      <c r="P375" s="119">
        <v>697289.41000000923</v>
      </c>
      <c r="Q375" s="119">
        <f t="shared" si="7"/>
        <v>6162096.8000000091</v>
      </c>
      <c r="R375" s="115"/>
      <c r="S375" s="116"/>
      <c r="T375" s="113"/>
      <c r="U375" s="119">
        <f>IF($E$5=Master!$D$4,E375,
IF($F$5=Master!$D$4,SUM(E375:F375),
IF($G$5=Master!$D$4,SUM(E375:G375),
IF($H$5=Master!$D$4,SUM(E375:H375),
IF($I$5=Master!$D$4,SUM(E375:I375),
IF($J$5=Master!$D$4,SUM(E375:J375),
IF($K$5=Master!$D$4,SUM(E375:K375),
IF($L$5=Master!$D$4,SUM(E375:L375),
IF($M$5=Master!$D$4,SUM(E375:M375),
IF($N$5=Master!$D$4,SUM(E375:N375),
IF($O$5=Master!$D$4,SUM(E375:O375),
IF($P$5=Master!$D$4,SUM(E375:P375),0))))))))))))</f>
        <v>1319943.6499999999</v>
      </c>
      <c r="V375" s="115"/>
    </row>
    <row r="376" spans="2:22" x14ac:dyDescent="0.2">
      <c r="B376" s="113"/>
      <c r="C376" s="117" t="s">
        <v>143</v>
      </c>
      <c r="D376" s="118" t="s">
        <v>364</v>
      </c>
      <c r="E376" s="119">
        <v>107033.17000000001</v>
      </c>
      <c r="F376" s="119">
        <v>124964.1</v>
      </c>
      <c r="G376" s="119">
        <v>198566.09000000003</v>
      </c>
      <c r="H376" s="119">
        <v>159366.39000000004</v>
      </c>
      <c r="I376" s="119">
        <v>163386.88000000006</v>
      </c>
      <c r="J376" s="119">
        <v>160116.20999999996</v>
      </c>
      <c r="K376" s="119">
        <v>213204.65000000002</v>
      </c>
      <c r="L376" s="119">
        <v>139245.49</v>
      </c>
      <c r="M376" s="119">
        <v>159418.81999999998</v>
      </c>
      <c r="N376" s="119">
        <v>200285.28</v>
      </c>
      <c r="O376" s="119">
        <v>178813.92</v>
      </c>
      <c r="P376" s="119">
        <v>378197.88999999623</v>
      </c>
      <c r="Q376" s="119">
        <f t="shared" si="7"/>
        <v>2182598.8899999964</v>
      </c>
      <c r="R376" s="115"/>
      <c r="S376" s="116"/>
      <c r="T376" s="113"/>
      <c r="U376" s="119">
        <f>IF($E$5=Master!$D$4,E376,
IF($F$5=Master!$D$4,SUM(E376:F376),
IF($G$5=Master!$D$4,SUM(E376:G376),
IF($H$5=Master!$D$4,SUM(E376:H376),
IF($I$5=Master!$D$4,SUM(E376:I376),
IF($J$5=Master!$D$4,SUM(E376:J376),
IF($K$5=Master!$D$4,SUM(E376:K376),
IF($L$5=Master!$D$4,SUM(E376:L376),
IF($M$5=Master!$D$4,SUM(E376:M376),
IF($N$5=Master!$D$4,SUM(E376:N376),
IF($O$5=Master!$D$4,SUM(E376:O376),
IF($P$5=Master!$D$4,SUM(E376:P376),0))))))))))))</f>
        <v>430563.36000000004</v>
      </c>
      <c r="V376" s="115"/>
    </row>
    <row r="377" spans="2:22" x14ac:dyDescent="0.2">
      <c r="B377" s="113"/>
      <c r="C377" s="117" t="s">
        <v>144</v>
      </c>
      <c r="D377" s="118" t="s">
        <v>365</v>
      </c>
      <c r="E377" s="119">
        <v>36583.950000000004</v>
      </c>
      <c r="F377" s="119">
        <v>40337.530000000006</v>
      </c>
      <c r="G377" s="119">
        <v>87894.300000000017</v>
      </c>
      <c r="H377" s="119">
        <v>55041.340000000004</v>
      </c>
      <c r="I377" s="119">
        <v>64960.909999999996</v>
      </c>
      <c r="J377" s="119">
        <v>51619.169999999991</v>
      </c>
      <c r="K377" s="119">
        <v>75502.890000000014</v>
      </c>
      <c r="L377" s="119">
        <v>49295.790000000008</v>
      </c>
      <c r="M377" s="119">
        <v>52996.289999999986</v>
      </c>
      <c r="N377" s="119">
        <v>82695.209999999977</v>
      </c>
      <c r="O377" s="119">
        <v>74557.02</v>
      </c>
      <c r="P377" s="119">
        <v>144034.63</v>
      </c>
      <c r="Q377" s="119">
        <f t="shared" si="7"/>
        <v>815519.03</v>
      </c>
      <c r="R377" s="115"/>
      <c r="S377" s="116"/>
      <c r="T377" s="113"/>
      <c r="U377" s="119">
        <f>IF($E$5=Master!$D$4,E377,
IF($F$5=Master!$D$4,SUM(E377:F377),
IF($G$5=Master!$D$4,SUM(E377:G377),
IF($H$5=Master!$D$4,SUM(E377:H377),
IF($I$5=Master!$D$4,SUM(E377:I377),
IF($J$5=Master!$D$4,SUM(E377:J377),
IF($K$5=Master!$D$4,SUM(E377:K377),
IF($L$5=Master!$D$4,SUM(E377:L377),
IF($M$5=Master!$D$4,SUM(E377:M377),
IF($N$5=Master!$D$4,SUM(E377:N377),
IF($O$5=Master!$D$4,SUM(E377:O377),
IF($P$5=Master!$D$4,SUM(E377:P377),0))))))))))))</f>
        <v>164815.78000000003</v>
      </c>
      <c r="V377" s="115"/>
    </row>
    <row r="378" spans="2:22" x14ac:dyDescent="0.2">
      <c r="B378" s="113"/>
      <c r="C378" s="117" t="s">
        <v>530</v>
      </c>
      <c r="D378" s="118" t="s">
        <v>531</v>
      </c>
      <c r="E378" s="119">
        <v>2635.4200000000005</v>
      </c>
      <c r="F378" s="119">
        <v>2635.4200000000005</v>
      </c>
      <c r="G378" s="119">
        <v>2772.1600000000003</v>
      </c>
      <c r="H378" s="119">
        <v>3283.1</v>
      </c>
      <c r="I378" s="119">
        <v>2769.8900000000003</v>
      </c>
      <c r="J378" s="119">
        <v>2892.1899999999996</v>
      </c>
      <c r="K378" s="119">
        <v>3279.7799999999997</v>
      </c>
      <c r="L378" s="119">
        <v>2681.3100000000004</v>
      </c>
      <c r="M378" s="119">
        <v>2871.19</v>
      </c>
      <c r="N378" s="119">
        <v>3166.1</v>
      </c>
      <c r="O378" s="119">
        <v>3424.1499999999996</v>
      </c>
      <c r="P378" s="119">
        <v>7089.2900000000009</v>
      </c>
      <c r="Q378" s="119">
        <f t="shared" si="7"/>
        <v>39500</v>
      </c>
      <c r="R378" s="115"/>
      <c r="S378" s="116"/>
      <c r="T378" s="113"/>
      <c r="U378" s="119">
        <f>IF($E$5=Master!$D$4,E378,
IF($F$5=Master!$D$4,SUM(E378:F378),
IF($G$5=Master!$D$4,SUM(E378:G378),
IF($H$5=Master!$D$4,SUM(E378:H378),
IF($I$5=Master!$D$4,SUM(E378:I378),
IF($J$5=Master!$D$4,SUM(E378:J378),
IF($K$5=Master!$D$4,SUM(E378:K378),
IF($L$5=Master!$D$4,SUM(E378:L378),
IF($M$5=Master!$D$4,SUM(E378:M378),
IF($N$5=Master!$D$4,SUM(E378:N378),
IF($O$5=Master!$D$4,SUM(E378:O378),
IF($P$5=Master!$D$4,SUM(E378:P378),0))))))))))))</f>
        <v>8043.0000000000018</v>
      </c>
      <c r="V378" s="115"/>
    </row>
    <row r="379" spans="2:22" x14ac:dyDescent="0.2">
      <c r="B379" s="113"/>
      <c r="C379" s="117" t="s">
        <v>495</v>
      </c>
      <c r="D379" s="118" t="s">
        <v>496</v>
      </c>
      <c r="E379" s="119">
        <v>101015.16</v>
      </c>
      <c r="F379" s="119">
        <v>108983.57999999999</v>
      </c>
      <c r="G379" s="119">
        <v>146575.72000000003</v>
      </c>
      <c r="H379" s="119">
        <v>141592.45000000004</v>
      </c>
      <c r="I379" s="119">
        <v>131933.12000000002</v>
      </c>
      <c r="J379" s="119">
        <v>130894.22999999998</v>
      </c>
      <c r="K379" s="119">
        <v>146637.55000000002</v>
      </c>
      <c r="L379" s="119">
        <v>121326.50999999997</v>
      </c>
      <c r="M379" s="119">
        <v>122842.06000000003</v>
      </c>
      <c r="N379" s="119">
        <v>132849.37999999998</v>
      </c>
      <c r="O379" s="119">
        <v>126101.26000000002</v>
      </c>
      <c r="P379" s="119">
        <v>194232.45999999205</v>
      </c>
      <c r="Q379" s="119">
        <f t="shared" si="7"/>
        <v>1604983.4799999921</v>
      </c>
      <c r="R379" s="115"/>
      <c r="S379" s="116"/>
      <c r="T379" s="113"/>
      <c r="U379" s="119">
        <f>IF($E$5=Master!$D$4,E379,
IF($F$5=Master!$D$4,SUM(E379:F379),
IF($G$5=Master!$D$4,SUM(E379:G379),
IF($H$5=Master!$D$4,SUM(E379:H379),
IF($I$5=Master!$D$4,SUM(E379:I379),
IF($J$5=Master!$D$4,SUM(E379:J379),
IF($K$5=Master!$D$4,SUM(E379:K379),
IF($L$5=Master!$D$4,SUM(E379:L379),
IF($M$5=Master!$D$4,SUM(E379:M379),
IF($N$5=Master!$D$4,SUM(E379:N379),
IF($O$5=Master!$D$4,SUM(E379:O379),
IF($P$5=Master!$D$4,SUM(E379:P379),0))))))))))))</f>
        <v>356574.46</v>
      </c>
      <c r="V379" s="115"/>
    </row>
    <row r="380" spans="2:22" x14ac:dyDescent="0.2">
      <c r="B380" s="113"/>
      <c r="C380" s="117" t="s">
        <v>497</v>
      </c>
      <c r="D380" s="118" t="s">
        <v>498</v>
      </c>
      <c r="E380" s="119">
        <v>170302.61999999997</v>
      </c>
      <c r="F380" s="119">
        <v>237293.09999999989</v>
      </c>
      <c r="G380" s="119">
        <v>181292.62000000005</v>
      </c>
      <c r="H380" s="119">
        <v>464976.5799999999</v>
      </c>
      <c r="I380" s="119">
        <v>130579.87000000002</v>
      </c>
      <c r="J380" s="119">
        <v>132182.84000000003</v>
      </c>
      <c r="K380" s="119">
        <v>153443.76000000007</v>
      </c>
      <c r="L380" s="119">
        <v>200801.57000000004</v>
      </c>
      <c r="M380" s="119">
        <v>401254.23999999993</v>
      </c>
      <c r="N380" s="119">
        <v>239804.80000000002</v>
      </c>
      <c r="O380" s="119">
        <v>195632.58999999997</v>
      </c>
      <c r="P380" s="119">
        <v>454279.62700000458</v>
      </c>
      <c r="Q380" s="119">
        <f t="shared" si="7"/>
        <v>2961844.2170000044</v>
      </c>
      <c r="R380" s="115"/>
      <c r="S380" s="116"/>
      <c r="T380" s="113"/>
      <c r="U380" s="119">
        <f>IF($E$5=Master!$D$4,E380,
IF($F$5=Master!$D$4,SUM(E380:F380),
IF($G$5=Master!$D$4,SUM(E380:G380),
IF($H$5=Master!$D$4,SUM(E380:H380),
IF($I$5=Master!$D$4,SUM(E380:I380),
IF($J$5=Master!$D$4,SUM(E380:J380),
IF($K$5=Master!$D$4,SUM(E380:K380),
IF($L$5=Master!$D$4,SUM(E380:L380),
IF($M$5=Master!$D$4,SUM(E380:M380),
IF($N$5=Master!$D$4,SUM(E380:N380),
IF($O$5=Master!$D$4,SUM(E380:O380),
IF($P$5=Master!$D$4,SUM(E380:P380),0))))))))))))</f>
        <v>588888.33999999985</v>
      </c>
      <c r="V380" s="115"/>
    </row>
    <row r="381" spans="2:22" x14ac:dyDescent="0.2">
      <c r="B381" s="113"/>
      <c r="C381" s="117" t="s">
        <v>499</v>
      </c>
      <c r="D381" s="118" t="s">
        <v>500</v>
      </c>
      <c r="E381" s="119">
        <v>171873.86</v>
      </c>
      <c r="F381" s="119">
        <v>183042.81</v>
      </c>
      <c r="G381" s="119">
        <v>222950.85999999996</v>
      </c>
      <c r="H381" s="119">
        <v>220470.55</v>
      </c>
      <c r="I381" s="119">
        <v>219103.02000000002</v>
      </c>
      <c r="J381" s="119">
        <v>219649.85</v>
      </c>
      <c r="K381" s="119">
        <v>233206.41999999998</v>
      </c>
      <c r="L381" s="119">
        <v>220396.37</v>
      </c>
      <c r="M381" s="119">
        <v>221766.13000000006</v>
      </c>
      <c r="N381" s="119">
        <v>228555.8</v>
      </c>
      <c r="O381" s="119">
        <v>226001.8</v>
      </c>
      <c r="P381" s="119">
        <v>254564.44000000006</v>
      </c>
      <c r="Q381" s="119">
        <f t="shared" si="7"/>
        <v>2621581.9099999997</v>
      </c>
      <c r="R381" s="115"/>
      <c r="S381" s="116"/>
      <c r="T381" s="113"/>
      <c r="U381" s="119">
        <f>IF($E$5=Master!$D$4,E381,
IF($F$5=Master!$D$4,SUM(E381:F381),
IF($G$5=Master!$D$4,SUM(E381:G381),
IF($H$5=Master!$D$4,SUM(E381:H381),
IF($I$5=Master!$D$4,SUM(E381:I381),
IF($J$5=Master!$D$4,SUM(E381:J381),
IF($K$5=Master!$D$4,SUM(E381:K381),
IF($L$5=Master!$D$4,SUM(E381:L381),
IF($M$5=Master!$D$4,SUM(E381:M381),
IF($N$5=Master!$D$4,SUM(E381:N381),
IF($O$5=Master!$D$4,SUM(E381:O381),
IF($P$5=Master!$D$4,SUM(E381:P381),0))))))))))))</f>
        <v>577867.52999999991</v>
      </c>
      <c r="V381" s="115"/>
    </row>
    <row r="382" spans="2:22" x14ac:dyDescent="0.2">
      <c r="B382" s="113"/>
      <c r="C382" s="117" t="s">
        <v>145</v>
      </c>
      <c r="D382" s="118" t="s">
        <v>366</v>
      </c>
      <c r="E382" s="119">
        <v>132989.93</v>
      </c>
      <c r="F382" s="119">
        <v>103303.62000000001</v>
      </c>
      <c r="G382" s="119">
        <v>1215881.3700000001</v>
      </c>
      <c r="H382" s="119">
        <v>125085.12000000001</v>
      </c>
      <c r="I382" s="119">
        <v>124226.85</v>
      </c>
      <c r="J382" s="119">
        <v>115477.28999999994</v>
      </c>
      <c r="K382" s="119">
        <v>128402.76</v>
      </c>
      <c r="L382" s="119">
        <v>103509.98999999999</v>
      </c>
      <c r="M382" s="119">
        <v>98550.470000000016</v>
      </c>
      <c r="N382" s="119">
        <v>117555.48999999999</v>
      </c>
      <c r="O382" s="119">
        <v>134892.11000000002</v>
      </c>
      <c r="P382" s="119">
        <v>595781.14499999455</v>
      </c>
      <c r="Q382" s="119">
        <f t="shared" si="7"/>
        <v>2995656.1449999949</v>
      </c>
      <c r="R382" s="115"/>
      <c r="S382" s="116"/>
      <c r="T382" s="113"/>
      <c r="U382" s="119">
        <f>IF($E$5=Master!$D$4,E382,
IF($F$5=Master!$D$4,SUM(E382:F382),
IF($G$5=Master!$D$4,SUM(E382:G382),
IF($H$5=Master!$D$4,SUM(E382:H382),
IF($I$5=Master!$D$4,SUM(E382:I382),
IF($J$5=Master!$D$4,SUM(E382:J382),
IF($K$5=Master!$D$4,SUM(E382:K382),
IF($L$5=Master!$D$4,SUM(E382:L382),
IF($M$5=Master!$D$4,SUM(E382:M382),
IF($N$5=Master!$D$4,SUM(E382:N382),
IF($O$5=Master!$D$4,SUM(E382:O382),
IF($P$5=Master!$D$4,SUM(E382:P382),0))))))))))))</f>
        <v>1452174.9200000002</v>
      </c>
      <c r="V382" s="115"/>
    </row>
    <row r="383" spans="2:22" x14ac:dyDescent="0.2">
      <c r="B383" s="113"/>
      <c r="C383" s="117" t="s">
        <v>146</v>
      </c>
      <c r="D383" s="118" t="s">
        <v>367</v>
      </c>
      <c r="E383" s="119">
        <v>137430.73999999993</v>
      </c>
      <c r="F383" s="119">
        <v>138355.97999999995</v>
      </c>
      <c r="G383" s="119">
        <v>168006.90000000005</v>
      </c>
      <c r="H383" s="119">
        <v>169862.16</v>
      </c>
      <c r="I383" s="119">
        <v>150627.47999999998</v>
      </c>
      <c r="J383" s="119">
        <v>172715.16999999998</v>
      </c>
      <c r="K383" s="119">
        <v>167336.63</v>
      </c>
      <c r="L383" s="119">
        <v>136561.48000000001</v>
      </c>
      <c r="M383" s="119">
        <v>156551.51999999999</v>
      </c>
      <c r="N383" s="119">
        <v>167189.36000000004</v>
      </c>
      <c r="O383" s="119">
        <v>157494.07000000004</v>
      </c>
      <c r="P383" s="119">
        <v>314815.46999999764</v>
      </c>
      <c r="Q383" s="119">
        <f t="shared" si="7"/>
        <v>2036946.9599999979</v>
      </c>
      <c r="R383" s="115"/>
      <c r="S383" s="116"/>
      <c r="T383" s="113"/>
      <c r="U383" s="119">
        <f>IF($E$5=Master!$D$4,E383,
IF($F$5=Master!$D$4,SUM(E383:F383),
IF($G$5=Master!$D$4,SUM(E383:G383),
IF($H$5=Master!$D$4,SUM(E383:H383),
IF($I$5=Master!$D$4,SUM(E383:I383),
IF($J$5=Master!$D$4,SUM(E383:J383),
IF($K$5=Master!$D$4,SUM(E383:K383),
IF($L$5=Master!$D$4,SUM(E383:L383),
IF($M$5=Master!$D$4,SUM(E383:M383),
IF($N$5=Master!$D$4,SUM(E383:N383),
IF($O$5=Master!$D$4,SUM(E383:O383),
IF($P$5=Master!$D$4,SUM(E383:P383),0))))))))))))</f>
        <v>443793.61999999988</v>
      </c>
      <c r="V383" s="115"/>
    </row>
    <row r="384" spans="2:22" ht="25.5" x14ac:dyDescent="0.2">
      <c r="B384" s="113"/>
      <c r="C384" s="117" t="s">
        <v>147</v>
      </c>
      <c r="D384" s="118" t="s">
        <v>368</v>
      </c>
      <c r="E384" s="119">
        <v>54497.94</v>
      </c>
      <c r="F384" s="119">
        <v>54773.38</v>
      </c>
      <c r="G384" s="119">
        <v>77188.330000000031</v>
      </c>
      <c r="H384" s="119">
        <v>72265.500000000015</v>
      </c>
      <c r="I384" s="119">
        <v>71374.550000000017</v>
      </c>
      <c r="J384" s="119">
        <v>71210.360000000015</v>
      </c>
      <c r="K384" s="119">
        <v>75924.350000000006</v>
      </c>
      <c r="L384" s="119">
        <v>71150.800000000017</v>
      </c>
      <c r="M384" s="119">
        <v>71515.819999999992</v>
      </c>
      <c r="N384" s="119">
        <v>74023.789999999994</v>
      </c>
      <c r="O384" s="119">
        <v>72107.380000000019</v>
      </c>
      <c r="P384" s="119">
        <v>80432.910000001357</v>
      </c>
      <c r="Q384" s="119">
        <f t="shared" si="7"/>
        <v>846465.11000000138</v>
      </c>
      <c r="R384" s="115"/>
      <c r="S384" s="116"/>
      <c r="T384" s="113"/>
      <c r="U384" s="119">
        <f>IF($E$5=Master!$D$4,E384,
IF($F$5=Master!$D$4,SUM(E384:F384),
IF($G$5=Master!$D$4,SUM(E384:G384),
IF($H$5=Master!$D$4,SUM(E384:H384),
IF($I$5=Master!$D$4,SUM(E384:I384),
IF($J$5=Master!$D$4,SUM(E384:J384),
IF($K$5=Master!$D$4,SUM(E384:K384),
IF($L$5=Master!$D$4,SUM(E384:L384),
IF($M$5=Master!$D$4,SUM(E384:M384),
IF($N$5=Master!$D$4,SUM(E384:N384),
IF($O$5=Master!$D$4,SUM(E384:O384),
IF($P$5=Master!$D$4,SUM(E384:P384),0))))))))))))</f>
        <v>186459.65000000002</v>
      </c>
      <c r="V384" s="115"/>
    </row>
    <row r="385" spans="2:22" x14ac:dyDescent="0.2">
      <c r="B385" s="113"/>
      <c r="C385" s="117" t="s">
        <v>148</v>
      </c>
      <c r="D385" s="118" t="s">
        <v>369</v>
      </c>
      <c r="E385" s="119">
        <v>11768.279999999999</v>
      </c>
      <c r="F385" s="119">
        <v>11768.279999999999</v>
      </c>
      <c r="G385" s="119">
        <v>38707.72</v>
      </c>
      <c r="H385" s="119">
        <v>41739.300000000003</v>
      </c>
      <c r="I385" s="119">
        <v>21749.91</v>
      </c>
      <c r="J385" s="119">
        <v>40843.24</v>
      </c>
      <c r="K385" s="119">
        <v>40804.539999999994</v>
      </c>
      <c r="L385" s="119">
        <v>14572.39</v>
      </c>
      <c r="M385" s="119">
        <v>28601.86</v>
      </c>
      <c r="N385" s="119">
        <v>40352.080000000002</v>
      </c>
      <c r="O385" s="119">
        <v>35698.86</v>
      </c>
      <c r="P385" s="119">
        <v>164820.02000000002</v>
      </c>
      <c r="Q385" s="119">
        <f t="shared" si="7"/>
        <v>491426.48000000004</v>
      </c>
      <c r="R385" s="115"/>
      <c r="S385" s="116"/>
      <c r="T385" s="113"/>
      <c r="U385" s="119">
        <f>IF($E$5=Master!$D$4,E385,
IF($F$5=Master!$D$4,SUM(E385:F385),
IF($G$5=Master!$D$4,SUM(E385:G385),
IF($H$5=Master!$D$4,SUM(E385:H385),
IF($I$5=Master!$D$4,SUM(E385:I385),
IF($J$5=Master!$D$4,SUM(E385:J385),
IF($K$5=Master!$D$4,SUM(E385:K385),
IF($L$5=Master!$D$4,SUM(E385:L385),
IF($M$5=Master!$D$4,SUM(E385:M385),
IF($N$5=Master!$D$4,SUM(E385:N385),
IF($O$5=Master!$D$4,SUM(E385:O385),
IF($P$5=Master!$D$4,SUM(E385:P385),0))))))))))))</f>
        <v>62244.28</v>
      </c>
      <c r="V385" s="115"/>
    </row>
    <row r="386" spans="2:22" ht="25.5" x14ac:dyDescent="0.2">
      <c r="B386" s="113"/>
      <c r="C386" s="117" t="s">
        <v>532</v>
      </c>
      <c r="D386" s="118" t="s">
        <v>533</v>
      </c>
      <c r="E386" s="119">
        <v>17388.880000000005</v>
      </c>
      <c r="F386" s="119">
        <v>18767.690000000006</v>
      </c>
      <c r="G386" s="119">
        <v>23454.880000000001</v>
      </c>
      <c r="H386" s="119">
        <v>24400.21</v>
      </c>
      <c r="I386" s="119">
        <v>20114.84</v>
      </c>
      <c r="J386" s="119">
        <v>27808.720000000001</v>
      </c>
      <c r="K386" s="119">
        <v>24203.89</v>
      </c>
      <c r="L386" s="119">
        <v>18658.650000000001</v>
      </c>
      <c r="M386" s="119">
        <v>21568.660000000003</v>
      </c>
      <c r="N386" s="119">
        <v>24338.250000000004</v>
      </c>
      <c r="O386" s="119">
        <v>23576.670000000006</v>
      </c>
      <c r="P386" s="119">
        <v>50810.654999999992</v>
      </c>
      <c r="Q386" s="119">
        <f t="shared" si="7"/>
        <v>295091.995</v>
      </c>
      <c r="R386" s="115"/>
      <c r="S386" s="116"/>
      <c r="T386" s="113"/>
      <c r="U386" s="119">
        <f>IF($E$5=Master!$D$4,E386,
IF($F$5=Master!$D$4,SUM(E386:F386),
IF($G$5=Master!$D$4,SUM(E386:G386),
IF($H$5=Master!$D$4,SUM(E386:H386),
IF($I$5=Master!$D$4,SUM(E386:I386),
IF($J$5=Master!$D$4,SUM(E386:J386),
IF($K$5=Master!$D$4,SUM(E386:K386),
IF($L$5=Master!$D$4,SUM(E386:L386),
IF($M$5=Master!$D$4,SUM(E386:M386),
IF($N$5=Master!$D$4,SUM(E386:N386),
IF($O$5=Master!$D$4,SUM(E386:O386),
IF($P$5=Master!$D$4,SUM(E386:P386),0))))))))))))</f>
        <v>59611.450000000012</v>
      </c>
      <c r="V386" s="115"/>
    </row>
    <row r="387" spans="2:22" ht="25.5" x14ac:dyDescent="0.2">
      <c r="B387" s="113"/>
      <c r="C387" s="117" t="s">
        <v>534</v>
      </c>
      <c r="D387" s="118" t="s">
        <v>535</v>
      </c>
      <c r="E387" s="119">
        <v>88671.93</v>
      </c>
      <c r="F387" s="119">
        <v>88671.93</v>
      </c>
      <c r="G387" s="119">
        <v>73229.650000000009</v>
      </c>
      <c r="H387" s="119">
        <v>86681.290000000008</v>
      </c>
      <c r="I387" s="119">
        <v>210635.17</v>
      </c>
      <c r="J387" s="119">
        <v>233973.68</v>
      </c>
      <c r="K387" s="119">
        <v>57206.27</v>
      </c>
      <c r="L387" s="119">
        <v>164407.50999999998</v>
      </c>
      <c r="M387" s="119">
        <v>52090.670000000006</v>
      </c>
      <c r="N387" s="119">
        <v>77689.289999999979</v>
      </c>
      <c r="O387" s="119">
        <v>460698.82999999996</v>
      </c>
      <c r="P387" s="119">
        <v>809071.78</v>
      </c>
      <c r="Q387" s="119">
        <f t="shared" si="7"/>
        <v>2403028</v>
      </c>
      <c r="R387" s="115"/>
      <c r="S387" s="116"/>
      <c r="T387" s="113"/>
      <c r="U387" s="119">
        <f>IF($E$5=Master!$D$4,E387,
IF($F$5=Master!$D$4,SUM(E387:F387),
IF($G$5=Master!$D$4,SUM(E387:G387),
IF($H$5=Master!$D$4,SUM(E387:H387),
IF($I$5=Master!$D$4,SUM(E387:I387),
IF($J$5=Master!$D$4,SUM(E387:J387),
IF($K$5=Master!$D$4,SUM(E387:K387),
IF($L$5=Master!$D$4,SUM(E387:L387),
IF($M$5=Master!$D$4,SUM(E387:M387),
IF($N$5=Master!$D$4,SUM(E387:N387),
IF($O$5=Master!$D$4,SUM(E387:O387),
IF($P$5=Master!$D$4,SUM(E387:P387),0))))))))))))</f>
        <v>250573.51</v>
      </c>
      <c r="V387" s="115"/>
    </row>
    <row r="388" spans="2:22" x14ac:dyDescent="0.2">
      <c r="B388" s="113"/>
      <c r="C388" s="117" t="s">
        <v>149</v>
      </c>
      <c r="D388" s="118" t="s">
        <v>370</v>
      </c>
      <c r="E388" s="119">
        <v>43629.39</v>
      </c>
      <c r="F388" s="119">
        <v>43843.359999999993</v>
      </c>
      <c r="G388" s="119">
        <v>78817.930000000008</v>
      </c>
      <c r="H388" s="119">
        <v>67600.17</v>
      </c>
      <c r="I388" s="119">
        <v>65521.740000000005</v>
      </c>
      <c r="J388" s="119">
        <v>64102.390000000007</v>
      </c>
      <c r="K388" s="119">
        <v>76610.559999999998</v>
      </c>
      <c r="L388" s="119">
        <v>50957.16</v>
      </c>
      <c r="M388" s="119">
        <v>50652.2</v>
      </c>
      <c r="N388" s="119">
        <v>67904.340000000011</v>
      </c>
      <c r="O388" s="119">
        <v>75235.77</v>
      </c>
      <c r="P388" s="119">
        <v>160046.05000000002</v>
      </c>
      <c r="Q388" s="119">
        <f t="shared" si="7"/>
        <v>844921.05999999994</v>
      </c>
      <c r="R388" s="115"/>
      <c r="S388" s="116"/>
      <c r="T388" s="113"/>
      <c r="U388" s="119">
        <f>IF($E$5=Master!$D$4,E388,
IF($F$5=Master!$D$4,SUM(E388:F388),
IF($G$5=Master!$D$4,SUM(E388:G388),
IF($H$5=Master!$D$4,SUM(E388:H388),
IF($I$5=Master!$D$4,SUM(E388:I388),
IF($J$5=Master!$D$4,SUM(E388:J388),
IF($K$5=Master!$D$4,SUM(E388:K388),
IF($L$5=Master!$D$4,SUM(E388:L388),
IF($M$5=Master!$D$4,SUM(E388:M388),
IF($N$5=Master!$D$4,SUM(E388:N388),
IF($O$5=Master!$D$4,SUM(E388:O388),
IF($P$5=Master!$D$4,SUM(E388:P388),0))))))))))))</f>
        <v>166290.68</v>
      </c>
      <c r="V388" s="115"/>
    </row>
    <row r="389" spans="2:22" x14ac:dyDescent="0.2">
      <c r="B389" s="113"/>
      <c r="C389" s="117" t="s">
        <v>150</v>
      </c>
      <c r="D389" s="118" t="s">
        <v>371</v>
      </c>
      <c r="E389" s="119">
        <v>10867.459999999997</v>
      </c>
      <c r="F389" s="119">
        <v>8889.0499999999975</v>
      </c>
      <c r="G389" s="119">
        <v>66465.149999999994</v>
      </c>
      <c r="H389" s="119">
        <v>76903.210000000006</v>
      </c>
      <c r="I389" s="119">
        <v>50826.750000000007</v>
      </c>
      <c r="J389" s="119">
        <v>90915.23</v>
      </c>
      <c r="K389" s="119">
        <v>73814.489999999991</v>
      </c>
      <c r="L389" s="119">
        <v>29402.560000000005</v>
      </c>
      <c r="M389" s="119">
        <v>61708.310000000005</v>
      </c>
      <c r="N389" s="119">
        <v>67496.090000000011</v>
      </c>
      <c r="O389" s="119">
        <v>54029.469999999994</v>
      </c>
      <c r="P389" s="119">
        <v>287815.78999999998</v>
      </c>
      <c r="Q389" s="119">
        <f t="shared" si="7"/>
        <v>879133.55999999982</v>
      </c>
      <c r="R389" s="115"/>
      <c r="S389" s="116"/>
      <c r="T389" s="113"/>
      <c r="U389" s="119">
        <f>IF($E$5=Master!$D$4,E389,
IF($F$5=Master!$D$4,SUM(E389:F389),
IF($G$5=Master!$D$4,SUM(E389:G389),
IF($H$5=Master!$D$4,SUM(E389:H389),
IF($I$5=Master!$D$4,SUM(E389:I389),
IF($J$5=Master!$D$4,SUM(E389:J389),
IF($K$5=Master!$D$4,SUM(E389:K389),
IF($L$5=Master!$D$4,SUM(E389:L389),
IF($M$5=Master!$D$4,SUM(E389:M389),
IF($N$5=Master!$D$4,SUM(E389:N389),
IF($O$5=Master!$D$4,SUM(E389:O389),
IF($P$5=Master!$D$4,SUM(E389:P389),0))))))))))))</f>
        <v>86221.659999999989</v>
      </c>
      <c r="V389" s="115"/>
    </row>
    <row r="390" spans="2:22" x14ac:dyDescent="0.2">
      <c r="B390" s="113"/>
      <c r="C390" s="117" t="s">
        <v>151</v>
      </c>
      <c r="D390" s="118" t="s">
        <v>372</v>
      </c>
      <c r="E390" s="119">
        <v>9735.33</v>
      </c>
      <c r="F390" s="119">
        <v>7966.1399999999994</v>
      </c>
      <c r="G390" s="119">
        <v>35343.64</v>
      </c>
      <c r="H390" s="119">
        <v>39754.519999999997</v>
      </c>
      <c r="I390" s="119">
        <v>21471.42</v>
      </c>
      <c r="J390" s="119">
        <v>40980.18</v>
      </c>
      <c r="K390" s="119">
        <v>35882.399999999994</v>
      </c>
      <c r="L390" s="119">
        <v>11997.08</v>
      </c>
      <c r="M390" s="119">
        <v>27962.230000000003</v>
      </c>
      <c r="N390" s="119">
        <v>36388.199999999997</v>
      </c>
      <c r="O390" s="119">
        <v>30709.41</v>
      </c>
      <c r="P390" s="119">
        <v>151304.65</v>
      </c>
      <c r="Q390" s="119">
        <f t="shared" si="7"/>
        <v>449495.19999999995</v>
      </c>
      <c r="R390" s="115"/>
      <c r="S390" s="116"/>
      <c r="T390" s="113"/>
      <c r="U390" s="119">
        <f>IF($E$5=Master!$D$4,E390,
IF($F$5=Master!$D$4,SUM(E390:F390),
IF($G$5=Master!$D$4,SUM(E390:G390),
IF($H$5=Master!$D$4,SUM(E390:H390),
IF($I$5=Master!$D$4,SUM(E390:I390),
IF($J$5=Master!$D$4,SUM(E390:J390),
IF($K$5=Master!$D$4,SUM(E390:K390),
IF($L$5=Master!$D$4,SUM(E390:L390),
IF($M$5=Master!$D$4,SUM(E390:M390),
IF($N$5=Master!$D$4,SUM(E390:N390),
IF($O$5=Master!$D$4,SUM(E390:O390),
IF($P$5=Master!$D$4,SUM(E390:P390),0))))))))))))</f>
        <v>53045.11</v>
      </c>
      <c r="V390" s="115"/>
    </row>
    <row r="391" spans="2:22" x14ac:dyDescent="0.2">
      <c r="B391" s="113"/>
      <c r="C391" s="117" t="s">
        <v>152</v>
      </c>
      <c r="D391" s="118" t="s">
        <v>373</v>
      </c>
      <c r="E391" s="119">
        <v>1265.73</v>
      </c>
      <c r="F391" s="119">
        <v>1265.73</v>
      </c>
      <c r="G391" s="119">
        <v>1664.78</v>
      </c>
      <c r="H391" s="119">
        <v>1845.22</v>
      </c>
      <c r="I391" s="119">
        <v>1868.0600000000002</v>
      </c>
      <c r="J391" s="119">
        <v>2426.2699999999995</v>
      </c>
      <c r="K391" s="119">
        <v>1824.22</v>
      </c>
      <c r="L391" s="119">
        <v>1647.85</v>
      </c>
      <c r="M391" s="119">
        <v>1324.0300000000002</v>
      </c>
      <c r="N391" s="119">
        <v>2114.8200000000002</v>
      </c>
      <c r="O391" s="119">
        <v>4051.0800000000004</v>
      </c>
      <c r="P391" s="119">
        <v>8241.119999999999</v>
      </c>
      <c r="Q391" s="119">
        <f t="shared" si="7"/>
        <v>29538.910000000003</v>
      </c>
      <c r="R391" s="115"/>
      <c r="S391" s="116"/>
      <c r="T391" s="113"/>
      <c r="U391" s="119">
        <f>IF($E$5=Master!$D$4,E391,
IF($F$5=Master!$D$4,SUM(E391:F391),
IF($G$5=Master!$D$4,SUM(E391:G391),
IF($H$5=Master!$D$4,SUM(E391:H391),
IF($I$5=Master!$D$4,SUM(E391:I391),
IF($J$5=Master!$D$4,SUM(E391:J391),
IF($K$5=Master!$D$4,SUM(E391:K391),
IF($L$5=Master!$D$4,SUM(E391:L391),
IF($M$5=Master!$D$4,SUM(E391:M391),
IF($N$5=Master!$D$4,SUM(E391:N391),
IF($O$5=Master!$D$4,SUM(E391:O391),
IF($P$5=Master!$D$4,SUM(E391:P391),0))))))))))))</f>
        <v>4196.24</v>
      </c>
      <c r="V391" s="115"/>
    </row>
    <row r="392" spans="2:22" x14ac:dyDescent="0.2">
      <c r="B392" s="113"/>
      <c r="C392" s="117" t="s">
        <v>153</v>
      </c>
      <c r="D392" s="118" t="s">
        <v>374</v>
      </c>
      <c r="E392" s="119">
        <v>165281.53</v>
      </c>
      <c r="F392" s="119">
        <v>187926.22</v>
      </c>
      <c r="G392" s="119">
        <v>215545.45999999996</v>
      </c>
      <c r="H392" s="119">
        <v>263520.24999999994</v>
      </c>
      <c r="I392" s="119">
        <v>188396.46000000002</v>
      </c>
      <c r="J392" s="119">
        <v>274594.52999999991</v>
      </c>
      <c r="K392" s="119">
        <v>429029.79</v>
      </c>
      <c r="L392" s="119">
        <v>367805.22</v>
      </c>
      <c r="M392" s="119">
        <v>344570.26999999996</v>
      </c>
      <c r="N392" s="119">
        <v>317959.55</v>
      </c>
      <c r="O392" s="119">
        <v>172932.37000000005</v>
      </c>
      <c r="P392" s="119">
        <v>257749.90000000008</v>
      </c>
      <c r="Q392" s="119">
        <f t="shared" si="7"/>
        <v>3185311.5499999993</v>
      </c>
      <c r="R392" s="115"/>
      <c r="S392" s="116"/>
      <c r="T392" s="113"/>
      <c r="U392" s="119">
        <f>IF($E$5=Master!$D$4,E392,
IF($F$5=Master!$D$4,SUM(E392:F392),
IF($G$5=Master!$D$4,SUM(E392:G392),
IF($H$5=Master!$D$4,SUM(E392:H392),
IF($I$5=Master!$D$4,SUM(E392:I392),
IF($J$5=Master!$D$4,SUM(E392:J392),
IF($K$5=Master!$D$4,SUM(E392:K392),
IF($L$5=Master!$D$4,SUM(E392:L392),
IF($M$5=Master!$D$4,SUM(E392:M392),
IF($N$5=Master!$D$4,SUM(E392:N392),
IF($O$5=Master!$D$4,SUM(E392:O392),
IF($P$5=Master!$D$4,SUM(E392:P392),0))))))))))))</f>
        <v>568753.21</v>
      </c>
      <c r="V392" s="115"/>
    </row>
    <row r="393" spans="2:22" x14ac:dyDescent="0.2">
      <c r="B393" s="113"/>
      <c r="C393" s="117" t="s">
        <v>154</v>
      </c>
      <c r="D393" s="118" t="s">
        <v>375</v>
      </c>
      <c r="E393" s="119">
        <v>135000</v>
      </c>
      <c r="F393" s="119">
        <v>1107000</v>
      </c>
      <c r="G393" s="119">
        <v>578654.95999999985</v>
      </c>
      <c r="H393" s="119">
        <v>537659.1099999994</v>
      </c>
      <c r="I393" s="119">
        <v>272599.24999999971</v>
      </c>
      <c r="J393" s="119">
        <v>480315.21999999968</v>
      </c>
      <c r="K393" s="119">
        <v>662267.00999999943</v>
      </c>
      <c r="L393" s="119">
        <v>375746.10999999964</v>
      </c>
      <c r="M393" s="119">
        <v>997386.77999999945</v>
      </c>
      <c r="N393" s="119">
        <v>997185.33999999915</v>
      </c>
      <c r="O393" s="119">
        <v>771270.10000000021</v>
      </c>
      <c r="P393" s="119">
        <v>3014933.1200000416</v>
      </c>
      <c r="Q393" s="119">
        <f t="shared" si="7"/>
        <v>9930017.0000000373</v>
      </c>
      <c r="R393" s="115"/>
      <c r="S393" s="116"/>
      <c r="T393" s="113"/>
      <c r="U393" s="119">
        <f>IF($E$5=Master!$D$4,E393,
IF($F$5=Master!$D$4,SUM(E393:F393),
IF($G$5=Master!$D$4,SUM(E393:G393),
IF($H$5=Master!$D$4,SUM(E393:H393),
IF($I$5=Master!$D$4,SUM(E393:I393),
IF($J$5=Master!$D$4,SUM(E393:J393),
IF($K$5=Master!$D$4,SUM(E393:K393),
IF($L$5=Master!$D$4,SUM(E393:L393),
IF($M$5=Master!$D$4,SUM(E393:M393),
IF($N$5=Master!$D$4,SUM(E393:N393),
IF($O$5=Master!$D$4,SUM(E393:O393),
IF($P$5=Master!$D$4,SUM(E393:P393),0))))))))))))</f>
        <v>1820654.96</v>
      </c>
      <c r="V393" s="115"/>
    </row>
    <row r="394" spans="2:22" x14ac:dyDescent="0.2">
      <c r="B394" s="113"/>
      <c r="C394" s="117" t="s">
        <v>155</v>
      </c>
      <c r="D394" s="118" t="s">
        <v>376</v>
      </c>
      <c r="E394" s="119">
        <v>135623.43999999989</v>
      </c>
      <c r="F394" s="119">
        <v>160371.7399999999</v>
      </c>
      <c r="G394" s="119">
        <v>220247.39999999994</v>
      </c>
      <c r="H394" s="119">
        <v>251412.33999999997</v>
      </c>
      <c r="I394" s="119">
        <v>226456.05000000002</v>
      </c>
      <c r="J394" s="119">
        <v>250918.05999999997</v>
      </c>
      <c r="K394" s="119">
        <v>244224.65999999997</v>
      </c>
      <c r="L394" s="119">
        <v>175755.82000000004</v>
      </c>
      <c r="M394" s="119">
        <v>222528.71999999997</v>
      </c>
      <c r="N394" s="119">
        <v>241431.69999999992</v>
      </c>
      <c r="O394" s="119">
        <v>221183.37999999995</v>
      </c>
      <c r="P394" s="119">
        <v>617182.79200000607</v>
      </c>
      <c r="Q394" s="119">
        <f t="shared" si="7"/>
        <v>2967336.1020000055</v>
      </c>
      <c r="R394" s="115"/>
      <c r="S394" s="116"/>
      <c r="T394" s="113"/>
      <c r="U394" s="119">
        <f>IF($E$5=Master!$D$4,E394,
IF($F$5=Master!$D$4,SUM(E394:F394),
IF($G$5=Master!$D$4,SUM(E394:G394),
IF($H$5=Master!$D$4,SUM(E394:H394),
IF($I$5=Master!$D$4,SUM(E394:I394),
IF($J$5=Master!$D$4,SUM(E394:J394),
IF($K$5=Master!$D$4,SUM(E394:K394),
IF($L$5=Master!$D$4,SUM(E394:L394),
IF($M$5=Master!$D$4,SUM(E394:M394),
IF($N$5=Master!$D$4,SUM(E394:N394),
IF($O$5=Master!$D$4,SUM(E394:O394),
IF($P$5=Master!$D$4,SUM(E394:P394),0))))))))))))</f>
        <v>516242.57999999973</v>
      </c>
      <c r="V394" s="115"/>
    </row>
    <row r="395" spans="2:22" x14ac:dyDescent="0.2">
      <c r="B395" s="113"/>
      <c r="C395" s="117" t="s">
        <v>156</v>
      </c>
      <c r="D395" s="118" t="s">
        <v>377</v>
      </c>
      <c r="E395" s="119">
        <v>1991672.93</v>
      </c>
      <c r="F395" s="119">
        <v>1991672.93</v>
      </c>
      <c r="G395" s="119">
        <v>2084358.95</v>
      </c>
      <c r="H395" s="119">
        <v>1990807.65</v>
      </c>
      <c r="I395" s="119">
        <v>1958583.8599999999</v>
      </c>
      <c r="J395" s="119">
        <v>2157649.2799999998</v>
      </c>
      <c r="K395" s="119">
        <v>2363093.77</v>
      </c>
      <c r="L395" s="119">
        <v>1955124.26</v>
      </c>
      <c r="M395" s="119">
        <v>2272185.0499999998</v>
      </c>
      <c r="N395" s="119">
        <v>2017407.49</v>
      </c>
      <c r="O395" s="119">
        <v>2078533.0699999998</v>
      </c>
      <c r="P395" s="119">
        <v>2065910.7599999998</v>
      </c>
      <c r="Q395" s="119">
        <f t="shared" si="7"/>
        <v>24926999.999999993</v>
      </c>
      <c r="R395" s="115"/>
      <c r="S395" s="116"/>
      <c r="T395" s="113"/>
      <c r="U395" s="119">
        <f>IF($E$5=Master!$D$4,E395,
IF($F$5=Master!$D$4,SUM(E395:F395),
IF($G$5=Master!$D$4,SUM(E395:G395),
IF($H$5=Master!$D$4,SUM(E395:H395),
IF($I$5=Master!$D$4,SUM(E395:I395),
IF($J$5=Master!$D$4,SUM(E395:J395),
IF($K$5=Master!$D$4,SUM(E395:K395),
IF($L$5=Master!$D$4,SUM(E395:L395),
IF($M$5=Master!$D$4,SUM(E395:M395),
IF($N$5=Master!$D$4,SUM(E395:N395),
IF($O$5=Master!$D$4,SUM(E395:O395),
IF($P$5=Master!$D$4,SUM(E395:P395),0))))))))))))</f>
        <v>6067704.8099999996</v>
      </c>
      <c r="V395" s="115"/>
    </row>
    <row r="396" spans="2:22" x14ac:dyDescent="0.2">
      <c r="B396" s="113"/>
      <c r="C396" s="117" t="s">
        <v>157</v>
      </c>
      <c r="D396" s="118" t="s">
        <v>378</v>
      </c>
      <c r="E396" s="119">
        <v>144018.31</v>
      </c>
      <c r="F396" s="119">
        <v>144018.31</v>
      </c>
      <c r="G396" s="119">
        <v>181766.97000000003</v>
      </c>
      <c r="H396" s="119">
        <v>295924.15999999997</v>
      </c>
      <c r="I396" s="119">
        <v>167307.07</v>
      </c>
      <c r="J396" s="119">
        <v>163576.78999999998</v>
      </c>
      <c r="K396" s="119">
        <v>983582.02000000014</v>
      </c>
      <c r="L396" s="119">
        <v>153498.5</v>
      </c>
      <c r="M396" s="119">
        <v>221594.45</v>
      </c>
      <c r="N396" s="119">
        <v>402093.98</v>
      </c>
      <c r="O396" s="119">
        <v>246931.78</v>
      </c>
      <c r="P396" s="119">
        <v>595688.66</v>
      </c>
      <c r="Q396" s="119">
        <f t="shared" si="7"/>
        <v>3700001.0000000005</v>
      </c>
      <c r="R396" s="115"/>
      <c r="S396" s="116"/>
      <c r="T396" s="113"/>
      <c r="U396" s="119">
        <f>IF($E$5=Master!$D$4,E396,
IF($F$5=Master!$D$4,SUM(E396:F396),
IF($G$5=Master!$D$4,SUM(E396:G396),
IF($H$5=Master!$D$4,SUM(E396:H396),
IF($I$5=Master!$D$4,SUM(E396:I396),
IF($J$5=Master!$D$4,SUM(E396:J396),
IF($K$5=Master!$D$4,SUM(E396:K396),
IF($L$5=Master!$D$4,SUM(E396:L396),
IF($M$5=Master!$D$4,SUM(E396:M396),
IF($N$5=Master!$D$4,SUM(E396:N396),
IF($O$5=Master!$D$4,SUM(E396:O396),
IF($P$5=Master!$D$4,SUM(E396:P396),0))))))))))))</f>
        <v>469803.59</v>
      </c>
      <c r="V396" s="115"/>
    </row>
    <row r="397" spans="2:22" x14ac:dyDescent="0.2">
      <c r="B397" s="113"/>
      <c r="C397" s="117" t="s">
        <v>158</v>
      </c>
      <c r="D397" s="118" t="s">
        <v>379</v>
      </c>
      <c r="E397" s="119">
        <v>402093.34999999986</v>
      </c>
      <c r="F397" s="119">
        <v>401962.85999999981</v>
      </c>
      <c r="G397" s="119">
        <v>508906.65000000008</v>
      </c>
      <c r="H397" s="119">
        <v>463546.11000000022</v>
      </c>
      <c r="I397" s="119">
        <v>450377.75000000012</v>
      </c>
      <c r="J397" s="119">
        <v>449803.97000000009</v>
      </c>
      <c r="K397" s="119">
        <v>466574.23000000004</v>
      </c>
      <c r="L397" s="119">
        <v>413402.06000000006</v>
      </c>
      <c r="M397" s="119">
        <v>426523.30000000005</v>
      </c>
      <c r="N397" s="119">
        <v>450299.89999999997</v>
      </c>
      <c r="O397" s="119">
        <v>450371.21</v>
      </c>
      <c r="P397" s="119">
        <v>568003.69000001776</v>
      </c>
      <c r="Q397" s="119">
        <f t="shared" si="7"/>
        <v>5451865.0800000187</v>
      </c>
      <c r="R397" s="115"/>
      <c r="S397" s="116"/>
      <c r="T397" s="113"/>
      <c r="U397" s="119">
        <f>IF($E$5=Master!$D$4,E397,
IF($F$5=Master!$D$4,SUM(E397:F397),
IF($G$5=Master!$D$4,SUM(E397:G397),
IF($H$5=Master!$D$4,SUM(E397:H397),
IF($I$5=Master!$D$4,SUM(E397:I397),
IF($J$5=Master!$D$4,SUM(E397:J397),
IF($K$5=Master!$D$4,SUM(E397:K397),
IF($L$5=Master!$D$4,SUM(E397:L397),
IF($M$5=Master!$D$4,SUM(E397:M397),
IF($N$5=Master!$D$4,SUM(E397:N397),
IF($O$5=Master!$D$4,SUM(E397:O397),
IF($P$5=Master!$D$4,SUM(E397:P397),0))))))))))))</f>
        <v>1312962.8599999999</v>
      </c>
      <c r="V397" s="115"/>
    </row>
    <row r="398" spans="2:22" x14ac:dyDescent="0.2">
      <c r="B398" s="113"/>
      <c r="C398" s="117" t="s">
        <v>159</v>
      </c>
      <c r="D398" s="118" t="s">
        <v>380</v>
      </c>
      <c r="E398" s="119">
        <v>47051.96</v>
      </c>
      <c r="F398" s="119">
        <v>63551.96</v>
      </c>
      <c r="G398" s="119">
        <v>86919.61</v>
      </c>
      <c r="H398" s="119">
        <v>108050.9</v>
      </c>
      <c r="I398" s="119">
        <v>72743.86</v>
      </c>
      <c r="J398" s="119">
        <v>79432.13</v>
      </c>
      <c r="K398" s="119">
        <v>108050.9</v>
      </c>
      <c r="L398" s="119">
        <v>70419.61</v>
      </c>
      <c r="M398" s="119">
        <v>73681.820000000007</v>
      </c>
      <c r="N398" s="119">
        <v>88776.1</v>
      </c>
      <c r="O398" s="119">
        <v>98037.94</v>
      </c>
      <c r="P398" s="119">
        <v>99583.209999999992</v>
      </c>
      <c r="Q398" s="119">
        <f t="shared" si="7"/>
        <v>996300</v>
      </c>
      <c r="R398" s="115"/>
      <c r="S398" s="116"/>
      <c r="T398" s="113"/>
      <c r="U398" s="119">
        <f>IF($E$5=Master!$D$4,E398,
IF($F$5=Master!$D$4,SUM(E398:F398),
IF($G$5=Master!$D$4,SUM(E398:G398),
IF($H$5=Master!$D$4,SUM(E398:H398),
IF($I$5=Master!$D$4,SUM(E398:I398),
IF($J$5=Master!$D$4,SUM(E398:J398),
IF($K$5=Master!$D$4,SUM(E398:K398),
IF($L$5=Master!$D$4,SUM(E398:L398),
IF($M$5=Master!$D$4,SUM(E398:M398),
IF($N$5=Master!$D$4,SUM(E398:N398),
IF($O$5=Master!$D$4,SUM(E398:O398),
IF($P$5=Master!$D$4,SUM(E398:P398),0))))))))))))</f>
        <v>197523.53</v>
      </c>
      <c r="V398" s="115"/>
    </row>
    <row r="399" spans="2:22" x14ac:dyDescent="0.2">
      <c r="B399" s="113"/>
      <c r="C399" s="117" t="s">
        <v>160</v>
      </c>
      <c r="D399" s="118" t="s">
        <v>381</v>
      </c>
      <c r="E399" s="119">
        <v>17688.979999999996</v>
      </c>
      <c r="F399" s="119">
        <v>17688.979999999996</v>
      </c>
      <c r="G399" s="119">
        <v>22094.340000000007</v>
      </c>
      <c r="H399" s="119">
        <v>22334.639999999999</v>
      </c>
      <c r="I399" s="119">
        <v>21580.530000000002</v>
      </c>
      <c r="J399" s="119">
        <v>21505.250000000004</v>
      </c>
      <c r="K399" s="119">
        <v>23797.140000000003</v>
      </c>
      <c r="L399" s="119">
        <v>20876.29</v>
      </c>
      <c r="M399" s="119">
        <v>21671.27</v>
      </c>
      <c r="N399" s="119">
        <v>23220.409999999993</v>
      </c>
      <c r="O399" s="119">
        <v>22831.390000000007</v>
      </c>
      <c r="P399" s="119">
        <v>33352.950000000012</v>
      </c>
      <c r="Q399" s="119">
        <f t="shared" si="7"/>
        <v>268642.17000000004</v>
      </c>
      <c r="R399" s="115"/>
      <c r="S399" s="116"/>
      <c r="T399" s="113"/>
      <c r="U399" s="119">
        <f>IF($E$5=Master!$D$4,E399,
IF($F$5=Master!$D$4,SUM(E399:F399),
IF($G$5=Master!$D$4,SUM(E399:G399),
IF($H$5=Master!$D$4,SUM(E399:H399),
IF($I$5=Master!$D$4,SUM(E399:I399),
IF($J$5=Master!$D$4,SUM(E399:J399),
IF($K$5=Master!$D$4,SUM(E399:K399),
IF($L$5=Master!$D$4,SUM(E399:L399),
IF($M$5=Master!$D$4,SUM(E399:M399),
IF($N$5=Master!$D$4,SUM(E399:N399),
IF($O$5=Master!$D$4,SUM(E399:O399),
IF($P$5=Master!$D$4,SUM(E399:P399),0))))))))))))</f>
        <v>57472.3</v>
      </c>
      <c r="V399" s="115"/>
    </row>
    <row r="400" spans="2:22" x14ac:dyDescent="0.2">
      <c r="B400" s="113"/>
      <c r="C400" s="117" t="s">
        <v>161</v>
      </c>
      <c r="D400" s="118" t="s">
        <v>382</v>
      </c>
      <c r="E400" s="119">
        <v>26187.81</v>
      </c>
      <c r="F400" s="119">
        <v>26273.190000000002</v>
      </c>
      <c r="G400" s="119">
        <v>31306.940000000002</v>
      </c>
      <c r="H400" s="119">
        <v>32129.25</v>
      </c>
      <c r="I400" s="119">
        <v>30988.320000000003</v>
      </c>
      <c r="J400" s="119">
        <v>30960.400000000001</v>
      </c>
      <c r="K400" s="119">
        <v>32896.04</v>
      </c>
      <c r="L400" s="119">
        <v>29288.279999999992</v>
      </c>
      <c r="M400" s="119">
        <v>30607.77</v>
      </c>
      <c r="N400" s="119">
        <v>32541.19</v>
      </c>
      <c r="O400" s="119">
        <v>32319.040000000005</v>
      </c>
      <c r="P400" s="119">
        <v>48501.357000000389</v>
      </c>
      <c r="Q400" s="119">
        <f t="shared" si="7"/>
        <v>383999.58700000035</v>
      </c>
      <c r="R400" s="115"/>
      <c r="S400" s="116"/>
      <c r="T400" s="113"/>
      <c r="U400" s="119">
        <f>IF($E$5=Master!$D$4,E400,
IF($F$5=Master!$D$4,SUM(E400:F400),
IF($G$5=Master!$D$4,SUM(E400:G400),
IF($H$5=Master!$D$4,SUM(E400:H400),
IF($I$5=Master!$D$4,SUM(E400:I400),
IF($J$5=Master!$D$4,SUM(E400:J400),
IF($K$5=Master!$D$4,SUM(E400:K400),
IF($L$5=Master!$D$4,SUM(E400:L400),
IF($M$5=Master!$D$4,SUM(E400:M400),
IF($N$5=Master!$D$4,SUM(E400:N400),
IF($O$5=Master!$D$4,SUM(E400:O400),
IF($P$5=Master!$D$4,SUM(E400:P400),0))))))))))))</f>
        <v>83767.94</v>
      </c>
      <c r="V400" s="115"/>
    </row>
    <row r="401" spans="2:22" x14ac:dyDescent="0.2">
      <c r="B401" s="113"/>
      <c r="C401" s="117" t="s">
        <v>162</v>
      </c>
      <c r="D401" s="118" t="s">
        <v>383</v>
      </c>
      <c r="E401" s="119">
        <v>2172680.41</v>
      </c>
      <c r="F401" s="119">
        <v>2172680.41</v>
      </c>
      <c r="G401" s="119">
        <v>2174256.67</v>
      </c>
      <c r="H401" s="119">
        <v>2179023.5</v>
      </c>
      <c r="I401" s="119">
        <v>2173652.87</v>
      </c>
      <c r="J401" s="119">
        <v>2173497.1</v>
      </c>
      <c r="K401" s="119">
        <v>2207737.85</v>
      </c>
      <c r="L401" s="119">
        <v>2173076.27</v>
      </c>
      <c r="M401" s="119">
        <v>2175919.73</v>
      </c>
      <c r="N401" s="119">
        <v>2183456.81</v>
      </c>
      <c r="O401" s="119">
        <v>2176977.7399999998</v>
      </c>
      <c r="P401" s="119">
        <v>2191540.6399999997</v>
      </c>
      <c r="Q401" s="119">
        <f t="shared" si="7"/>
        <v>26154499.999999996</v>
      </c>
      <c r="R401" s="115"/>
      <c r="S401" s="116"/>
      <c r="T401" s="113"/>
      <c r="U401" s="119">
        <f>IF($E$5=Master!$D$4,E401,
IF($F$5=Master!$D$4,SUM(E401:F401),
IF($G$5=Master!$D$4,SUM(E401:G401),
IF($H$5=Master!$D$4,SUM(E401:H401),
IF($I$5=Master!$D$4,SUM(E401:I401),
IF($J$5=Master!$D$4,SUM(E401:J401),
IF($K$5=Master!$D$4,SUM(E401:K401),
IF($L$5=Master!$D$4,SUM(E401:L401),
IF($M$5=Master!$D$4,SUM(E401:M401),
IF($N$5=Master!$D$4,SUM(E401:N401),
IF($O$5=Master!$D$4,SUM(E401:O401),
IF($P$5=Master!$D$4,SUM(E401:P401),0))))))))))))</f>
        <v>6519617.4900000002</v>
      </c>
      <c r="V401" s="115"/>
    </row>
    <row r="402" spans="2:22" x14ac:dyDescent="0.2">
      <c r="B402" s="113"/>
      <c r="C402" s="117" t="s">
        <v>163</v>
      </c>
      <c r="D402" s="118" t="s">
        <v>384</v>
      </c>
      <c r="E402" s="119">
        <v>35057.409999999996</v>
      </c>
      <c r="F402" s="119">
        <v>35253.42</v>
      </c>
      <c r="G402" s="119">
        <v>36192.849999999984</v>
      </c>
      <c r="H402" s="119">
        <v>38503.69</v>
      </c>
      <c r="I402" s="119">
        <v>48239.439999999995</v>
      </c>
      <c r="J402" s="119">
        <v>49568.530000000006</v>
      </c>
      <c r="K402" s="119">
        <v>37070.939999999988</v>
      </c>
      <c r="L402" s="119">
        <v>44384.710000000006</v>
      </c>
      <c r="M402" s="119">
        <v>34474.069999999992</v>
      </c>
      <c r="N402" s="119">
        <v>39205.149999999994</v>
      </c>
      <c r="O402" s="119">
        <v>73036.52999999997</v>
      </c>
      <c r="P402" s="119">
        <v>115042.64999999838</v>
      </c>
      <c r="Q402" s="119">
        <f t="shared" ref="Q402:Q465" si="8">SUM(E402:P402)</f>
        <v>586029.38999999827</v>
      </c>
      <c r="R402" s="115"/>
      <c r="S402" s="116"/>
      <c r="T402" s="113"/>
      <c r="U402" s="119">
        <f>IF($E$5=Master!$D$4,E402,
IF($F$5=Master!$D$4,SUM(E402:F402),
IF($G$5=Master!$D$4,SUM(E402:G402),
IF($H$5=Master!$D$4,SUM(E402:H402),
IF($I$5=Master!$D$4,SUM(E402:I402),
IF($J$5=Master!$D$4,SUM(E402:J402),
IF($K$5=Master!$D$4,SUM(E402:K402),
IF($L$5=Master!$D$4,SUM(E402:L402),
IF($M$5=Master!$D$4,SUM(E402:M402),
IF($N$5=Master!$D$4,SUM(E402:N402),
IF($O$5=Master!$D$4,SUM(E402:O402),
IF($P$5=Master!$D$4,SUM(E402:P402),0))))))))))))</f>
        <v>106503.67999999996</v>
      </c>
      <c r="V402" s="115"/>
    </row>
    <row r="403" spans="2:22" ht="25.5" x14ac:dyDescent="0.2">
      <c r="B403" s="113"/>
      <c r="C403" s="117" t="s">
        <v>164</v>
      </c>
      <c r="D403" s="118" t="s">
        <v>385</v>
      </c>
      <c r="E403" s="119">
        <v>2739.84</v>
      </c>
      <c r="F403" s="119">
        <v>1190.6000000000001</v>
      </c>
      <c r="G403" s="119">
        <v>51658.369999999995</v>
      </c>
      <c r="H403" s="119">
        <v>2458.77</v>
      </c>
      <c r="I403" s="119">
        <v>51889.48</v>
      </c>
      <c r="J403" s="119">
        <v>52322.13</v>
      </c>
      <c r="K403" s="119">
        <v>51281.74</v>
      </c>
      <c r="L403" s="119">
        <v>1738.5700000000002</v>
      </c>
      <c r="M403" s="119">
        <v>929.66</v>
      </c>
      <c r="N403" s="119">
        <v>929.66</v>
      </c>
      <c r="O403" s="119">
        <v>929.66</v>
      </c>
      <c r="P403" s="119">
        <v>1113.92</v>
      </c>
      <c r="Q403" s="119">
        <f t="shared" si="8"/>
        <v>219182.40000000002</v>
      </c>
      <c r="R403" s="115"/>
      <c r="S403" s="116"/>
      <c r="T403" s="113"/>
      <c r="U403" s="119">
        <f>IF($E$5=Master!$D$4,E403,
IF($F$5=Master!$D$4,SUM(E403:F403),
IF($G$5=Master!$D$4,SUM(E403:G403),
IF($H$5=Master!$D$4,SUM(E403:H403),
IF($I$5=Master!$D$4,SUM(E403:I403),
IF($J$5=Master!$D$4,SUM(E403:J403),
IF($K$5=Master!$D$4,SUM(E403:K403),
IF($L$5=Master!$D$4,SUM(E403:L403),
IF($M$5=Master!$D$4,SUM(E403:M403),
IF($N$5=Master!$D$4,SUM(E403:N403),
IF($O$5=Master!$D$4,SUM(E403:O403),
IF($P$5=Master!$D$4,SUM(E403:P403),0))))))))))))</f>
        <v>55588.81</v>
      </c>
      <c r="V403" s="115"/>
    </row>
    <row r="404" spans="2:22" x14ac:dyDescent="0.2">
      <c r="B404" s="113"/>
      <c r="C404" s="117" t="s">
        <v>165</v>
      </c>
      <c r="D404" s="118" t="s">
        <v>386</v>
      </c>
      <c r="E404" s="119">
        <v>42711.349999999991</v>
      </c>
      <c r="F404" s="119">
        <v>40943.65</v>
      </c>
      <c r="G404" s="119">
        <v>56458.090000000004</v>
      </c>
      <c r="H404" s="119">
        <v>42685.33</v>
      </c>
      <c r="I404" s="119">
        <v>44221.840000000018</v>
      </c>
      <c r="J404" s="119">
        <v>84256.069999999992</v>
      </c>
      <c r="K404" s="119">
        <v>73340.67</v>
      </c>
      <c r="L404" s="119">
        <v>41287.980000000003</v>
      </c>
      <c r="M404" s="119">
        <v>44810.06</v>
      </c>
      <c r="N404" s="119">
        <v>57158.94000000001</v>
      </c>
      <c r="O404" s="119">
        <v>50322.85000000002</v>
      </c>
      <c r="P404" s="119">
        <v>57802.450000000019</v>
      </c>
      <c r="Q404" s="119">
        <f t="shared" si="8"/>
        <v>635999.28</v>
      </c>
      <c r="R404" s="115"/>
      <c r="S404" s="116"/>
      <c r="T404" s="113"/>
      <c r="U404" s="119">
        <f>IF($E$5=Master!$D$4,E404,
IF($F$5=Master!$D$4,SUM(E404:F404),
IF($G$5=Master!$D$4,SUM(E404:G404),
IF($H$5=Master!$D$4,SUM(E404:H404),
IF($I$5=Master!$D$4,SUM(E404:I404),
IF($J$5=Master!$D$4,SUM(E404:J404),
IF($K$5=Master!$D$4,SUM(E404:K404),
IF($L$5=Master!$D$4,SUM(E404:L404),
IF($M$5=Master!$D$4,SUM(E404:M404),
IF($N$5=Master!$D$4,SUM(E404:N404),
IF($O$5=Master!$D$4,SUM(E404:O404),
IF($P$5=Master!$D$4,SUM(E404:P404),0))))))))))))</f>
        <v>140113.09</v>
      </c>
      <c r="V404" s="115"/>
    </row>
    <row r="405" spans="2:22" x14ac:dyDescent="0.2">
      <c r="B405" s="113"/>
      <c r="C405" s="117" t="s">
        <v>166</v>
      </c>
      <c r="D405" s="118" t="s">
        <v>387</v>
      </c>
      <c r="E405" s="119">
        <v>42772.859999999986</v>
      </c>
      <c r="F405" s="119">
        <v>53700.57</v>
      </c>
      <c r="G405" s="119">
        <v>71574.7</v>
      </c>
      <c r="H405" s="119">
        <v>72643.779999999984</v>
      </c>
      <c r="I405" s="119">
        <v>70619.050000000032</v>
      </c>
      <c r="J405" s="119">
        <v>74391.279999999984</v>
      </c>
      <c r="K405" s="119">
        <v>79244.200000000012</v>
      </c>
      <c r="L405" s="119">
        <v>69403.299999999959</v>
      </c>
      <c r="M405" s="119">
        <v>71700.549999999988</v>
      </c>
      <c r="N405" s="119">
        <v>76137.369999999981</v>
      </c>
      <c r="O405" s="119">
        <v>77512.999999999985</v>
      </c>
      <c r="P405" s="119">
        <v>101735.49999999814</v>
      </c>
      <c r="Q405" s="119">
        <f t="shared" si="8"/>
        <v>861436.15999999817</v>
      </c>
      <c r="R405" s="115"/>
      <c r="S405" s="116"/>
      <c r="T405" s="113"/>
      <c r="U405" s="119">
        <f>IF($E$5=Master!$D$4,E405,
IF($F$5=Master!$D$4,SUM(E405:F405),
IF($G$5=Master!$D$4,SUM(E405:G405),
IF($H$5=Master!$D$4,SUM(E405:H405),
IF($I$5=Master!$D$4,SUM(E405:I405),
IF($J$5=Master!$D$4,SUM(E405:J405),
IF($K$5=Master!$D$4,SUM(E405:K405),
IF($L$5=Master!$D$4,SUM(E405:L405),
IF($M$5=Master!$D$4,SUM(E405:M405),
IF($N$5=Master!$D$4,SUM(E405:N405),
IF($O$5=Master!$D$4,SUM(E405:O405),
IF($P$5=Master!$D$4,SUM(E405:P405),0))))))))))))</f>
        <v>168048.13</v>
      </c>
      <c r="V405" s="115"/>
    </row>
    <row r="406" spans="2:22" ht="25.5" x14ac:dyDescent="0.2">
      <c r="B406" s="113"/>
      <c r="C406" s="117" t="s">
        <v>167</v>
      </c>
      <c r="D406" s="118" t="s">
        <v>388</v>
      </c>
      <c r="E406" s="119">
        <v>25829.489999999994</v>
      </c>
      <c r="F406" s="119">
        <v>118866.78</v>
      </c>
      <c r="G406" s="119">
        <v>141490.07999999999</v>
      </c>
      <c r="H406" s="119">
        <v>186022.11000000002</v>
      </c>
      <c r="I406" s="119">
        <v>127086.63</v>
      </c>
      <c r="J406" s="119">
        <v>126921.31000000001</v>
      </c>
      <c r="K406" s="119">
        <v>125838</v>
      </c>
      <c r="L406" s="119">
        <v>122656.58</v>
      </c>
      <c r="M406" s="119">
        <v>122704.57</v>
      </c>
      <c r="N406" s="119">
        <v>122632.45</v>
      </c>
      <c r="O406" s="119">
        <v>122549.96</v>
      </c>
      <c r="P406" s="119">
        <v>214403.65000000002</v>
      </c>
      <c r="Q406" s="119">
        <f t="shared" si="8"/>
        <v>1557001.6099999999</v>
      </c>
      <c r="R406" s="115"/>
      <c r="S406" s="116"/>
      <c r="T406" s="113"/>
      <c r="U406" s="119">
        <f>IF($E$5=Master!$D$4,E406,
IF($F$5=Master!$D$4,SUM(E406:F406),
IF($G$5=Master!$D$4,SUM(E406:G406),
IF($H$5=Master!$D$4,SUM(E406:H406),
IF($I$5=Master!$D$4,SUM(E406:I406),
IF($J$5=Master!$D$4,SUM(E406:J406),
IF($K$5=Master!$D$4,SUM(E406:K406),
IF($L$5=Master!$D$4,SUM(E406:L406),
IF($M$5=Master!$D$4,SUM(E406:M406),
IF($N$5=Master!$D$4,SUM(E406:N406),
IF($O$5=Master!$D$4,SUM(E406:O406),
IF($P$5=Master!$D$4,SUM(E406:P406),0))))))))))))</f>
        <v>286186.34999999998</v>
      </c>
      <c r="V406" s="115"/>
    </row>
    <row r="407" spans="2:22" x14ac:dyDescent="0.2">
      <c r="B407" s="113"/>
      <c r="C407" s="117" t="s">
        <v>168</v>
      </c>
      <c r="D407" s="118" t="s">
        <v>389</v>
      </c>
      <c r="E407" s="119">
        <v>359000</v>
      </c>
      <c r="F407" s="119">
        <v>1707462.04</v>
      </c>
      <c r="G407" s="119">
        <v>766555.72999999986</v>
      </c>
      <c r="H407" s="119">
        <v>563935</v>
      </c>
      <c r="I407" s="119">
        <v>407043.61999999994</v>
      </c>
      <c r="J407" s="119">
        <v>480218.73999999993</v>
      </c>
      <c r="K407" s="119">
        <v>706216.41999999993</v>
      </c>
      <c r="L407" s="119">
        <v>423370.14</v>
      </c>
      <c r="M407" s="119">
        <v>883300.22</v>
      </c>
      <c r="N407" s="119">
        <v>883513.23</v>
      </c>
      <c r="O407" s="119">
        <v>602257.54999999993</v>
      </c>
      <c r="P407" s="119">
        <v>1417130.31</v>
      </c>
      <c r="Q407" s="119">
        <f t="shared" si="8"/>
        <v>9200002.9999999981</v>
      </c>
      <c r="R407" s="115"/>
      <c r="S407" s="116"/>
      <c r="T407" s="113"/>
      <c r="U407" s="119">
        <f>IF($E$5=Master!$D$4,E407,
IF($F$5=Master!$D$4,SUM(E407:F407),
IF($G$5=Master!$D$4,SUM(E407:G407),
IF($H$5=Master!$D$4,SUM(E407:H407),
IF($I$5=Master!$D$4,SUM(E407:I407),
IF($J$5=Master!$D$4,SUM(E407:J407),
IF($K$5=Master!$D$4,SUM(E407:K407),
IF($L$5=Master!$D$4,SUM(E407:L407),
IF($M$5=Master!$D$4,SUM(E407:M407),
IF($N$5=Master!$D$4,SUM(E407:N407),
IF($O$5=Master!$D$4,SUM(E407:O407),
IF($P$5=Master!$D$4,SUM(E407:P407),0))))))))))))</f>
        <v>2833017.77</v>
      </c>
      <c r="V407" s="115"/>
    </row>
    <row r="408" spans="2:22" x14ac:dyDescent="0.2">
      <c r="B408" s="113"/>
      <c r="C408" s="117" t="s">
        <v>169</v>
      </c>
      <c r="D408" s="118" t="s">
        <v>390</v>
      </c>
      <c r="E408" s="119">
        <v>81846.180000000022</v>
      </c>
      <c r="F408" s="119">
        <v>82086.840000000026</v>
      </c>
      <c r="G408" s="119">
        <v>111165.01000000002</v>
      </c>
      <c r="H408" s="119">
        <v>116199.26</v>
      </c>
      <c r="I408" s="119">
        <v>123184.29000000005</v>
      </c>
      <c r="J408" s="119">
        <v>102258.46000000004</v>
      </c>
      <c r="K408" s="119">
        <v>112808.23000000004</v>
      </c>
      <c r="L408" s="119">
        <v>99256.909999999974</v>
      </c>
      <c r="M408" s="119">
        <v>94796.829999999987</v>
      </c>
      <c r="N408" s="119">
        <v>100311.33</v>
      </c>
      <c r="O408" s="119">
        <v>106283.77999999996</v>
      </c>
      <c r="P408" s="119">
        <v>132114.59000000189</v>
      </c>
      <c r="Q408" s="119">
        <f t="shared" si="8"/>
        <v>1262311.7100000021</v>
      </c>
      <c r="R408" s="115"/>
      <c r="S408" s="116"/>
      <c r="T408" s="113"/>
      <c r="U408" s="119">
        <f>IF($E$5=Master!$D$4,E408,
IF($F$5=Master!$D$4,SUM(E408:F408),
IF($G$5=Master!$D$4,SUM(E408:G408),
IF($H$5=Master!$D$4,SUM(E408:H408),
IF($I$5=Master!$D$4,SUM(E408:I408),
IF($J$5=Master!$D$4,SUM(E408:J408),
IF($K$5=Master!$D$4,SUM(E408:K408),
IF($L$5=Master!$D$4,SUM(E408:L408),
IF($M$5=Master!$D$4,SUM(E408:M408),
IF($N$5=Master!$D$4,SUM(E408:N408),
IF($O$5=Master!$D$4,SUM(E408:O408),
IF($P$5=Master!$D$4,SUM(E408:P408),0))))))))))))</f>
        <v>275098.03000000009</v>
      </c>
      <c r="V408" s="115"/>
    </row>
    <row r="409" spans="2:22" x14ac:dyDescent="0.2">
      <c r="B409" s="113"/>
      <c r="C409" s="117" t="s">
        <v>170</v>
      </c>
      <c r="D409" s="118" t="s">
        <v>391</v>
      </c>
      <c r="E409" s="119">
        <v>37504.140000000007</v>
      </c>
      <c r="F409" s="119">
        <v>102988.93</v>
      </c>
      <c r="G409" s="119">
        <v>93276.47</v>
      </c>
      <c r="H409" s="119">
        <v>94370.3</v>
      </c>
      <c r="I409" s="119">
        <v>92052.08</v>
      </c>
      <c r="J409" s="119">
        <v>93493.209999999992</v>
      </c>
      <c r="K409" s="119">
        <v>96316.25</v>
      </c>
      <c r="L409" s="119">
        <v>91970.329999999987</v>
      </c>
      <c r="M409" s="119">
        <v>92389.479999999981</v>
      </c>
      <c r="N409" s="119">
        <v>95734.829999999987</v>
      </c>
      <c r="O409" s="119">
        <v>96068.669999999984</v>
      </c>
      <c r="P409" s="119">
        <v>112583.21</v>
      </c>
      <c r="Q409" s="119">
        <f t="shared" si="8"/>
        <v>1098747.8999999999</v>
      </c>
      <c r="R409" s="115"/>
      <c r="S409" s="116"/>
      <c r="T409" s="113"/>
      <c r="U409" s="119">
        <f>IF($E$5=Master!$D$4,E409,
IF($F$5=Master!$D$4,SUM(E409:F409),
IF($G$5=Master!$D$4,SUM(E409:G409),
IF($H$5=Master!$D$4,SUM(E409:H409),
IF($I$5=Master!$D$4,SUM(E409:I409),
IF($J$5=Master!$D$4,SUM(E409:J409),
IF($K$5=Master!$D$4,SUM(E409:K409),
IF($L$5=Master!$D$4,SUM(E409:L409),
IF($M$5=Master!$D$4,SUM(E409:M409),
IF($N$5=Master!$D$4,SUM(E409:N409),
IF($O$5=Master!$D$4,SUM(E409:O409),
IF($P$5=Master!$D$4,SUM(E409:P409),0))))))))))))</f>
        <v>233769.54</v>
      </c>
      <c r="V409" s="115"/>
    </row>
    <row r="410" spans="2:22" x14ac:dyDescent="0.2">
      <c r="B410" s="113"/>
      <c r="C410" s="117" t="s">
        <v>171</v>
      </c>
      <c r="D410" s="118" t="s">
        <v>392</v>
      </c>
      <c r="E410" s="119">
        <v>14372.560000000001</v>
      </c>
      <c r="F410" s="119">
        <v>52484.159999999989</v>
      </c>
      <c r="G410" s="119">
        <v>74387.799999999974</v>
      </c>
      <c r="H410" s="119">
        <v>56005.02</v>
      </c>
      <c r="I410" s="119">
        <v>52331.58</v>
      </c>
      <c r="J410" s="119">
        <v>55061.37000000001</v>
      </c>
      <c r="K410" s="119">
        <v>62231.109999999986</v>
      </c>
      <c r="L410" s="119">
        <v>45253.109999999993</v>
      </c>
      <c r="M410" s="119">
        <v>46868.21</v>
      </c>
      <c r="N410" s="119">
        <v>67774.110000000015</v>
      </c>
      <c r="O410" s="119">
        <v>23896.229999999996</v>
      </c>
      <c r="P410" s="119">
        <v>152348.16999999998</v>
      </c>
      <c r="Q410" s="119">
        <f t="shared" si="8"/>
        <v>703013.42999999993</v>
      </c>
      <c r="R410" s="115"/>
      <c r="S410" s="116"/>
      <c r="T410" s="113"/>
      <c r="U410" s="119">
        <f>IF($E$5=Master!$D$4,E410,
IF($F$5=Master!$D$4,SUM(E410:F410),
IF($G$5=Master!$D$4,SUM(E410:G410),
IF($H$5=Master!$D$4,SUM(E410:H410),
IF($I$5=Master!$D$4,SUM(E410:I410),
IF($J$5=Master!$D$4,SUM(E410:J410),
IF($K$5=Master!$D$4,SUM(E410:K410),
IF($L$5=Master!$D$4,SUM(E410:L410),
IF($M$5=Master!$D$4,SUM(E410:M410),
IF($N$5=Master!$D$4,SUM(E410:N410),
IF($O$5=Master!$D$4,SUM(E410:O410),
IF($P$5=Master!$D$4,SUM(E410:P410),0))))))))))))</f>
        <v>141244.51999999996</v>
      </c>
      <c r="V410" s="115"/>
    </row>
    <row r="411" spans="2:22" x14ac:dyDescent="0.2">
      <c r="B411" s="113"/>
      <c r="C411" s="117" t="s">
        <v>520</v>
      </c>
      <c r="D411" s="118" t="s">
        <v>521</v>
      </c>
      <c r="E411" s="119">
        <v>33162.300000000003</v>
      </c>
      <c r="F411" s="119">
        <v>33162.300000000003</v>
      </c>
      <c r="G411" s="119">
        <v>51344.840000000004</v>
      </c>
      <c r="H411" s="119">
        <v>166085.40999999997</v>
      </c>
      <c r="I411" s="119">
        <v>21044.329999999998</v>
      </c>
      <c r="J411" s="119">
        <v>328510.40999999997</v>
      </c>
      <c r="K411" s="119">
        <v>39977.33</v>
      </c>
      <c r="L411" s="119">
        <v>35821.160000000003</v>
      </c>
      <c r="M411" s="119">
        <v>93179.76</v>
      </c>
      <c r="N411" s="119">
        <v>323456.7</v>
      </c>
      <c r="O411" s="119">
        <v>58877.83</v>
      </c>
      <c r="P411" s="119">
        <v>669790.90999999992</v>
      </c>
      <c r="Q411" s="119">
        <f t="shared" si="8"/>
        <v>1854413.28</v>
      </c>
      <c r="R411" s="115"/>
      <c r="S411" s="116"/>
      <c r="T411" s="113"/>
      <c r="U411" s="119">
        <f>IF($E$5=Master!$D$4,E411,
IF($F$5=Master!$D$4,SUM(E411:F411),
IF($G$5=Master!$D$4,SUM(E411:G411),
IF($H$5=Master!$D$4,SUM(E411:H411),
IF($I$5=Master!$D$4,SUM(E411:I411),
IF($J$5=Master!$D$4,SUM(E411:J411),
IF($K$5=Master!$D$4,SUM(E411:K411),
IF($L$5=Master!$D$4,SUM(E411:L411),
IF($M$5=Master!$D$4,SUM(E411:M411),
IF($N$5=Master!$D$4,SUM(E411:N411),
IF($O$5=Master!$D$4,SUM(E411:O411),
IF($P$5=Master!$D$4,SUM(E411:P411),0))))))))))))</f>
        <v>117669.44</v>
      </c>
      <c r="V411" s="115"/>
    </row>
    <row r="412" spans="2:22" x14ac:dyDescent="0.2">
      <c r="B412" s="113"/>
      <c r="C412" s="117" t="s">
        <v>172</v>
      </c>
      <c r="D412" s="118" t="s">
        <v>393</v>
      </c>
      <c r="E412" s="119">
        <v>12473.029999999999</v>
      </c>
      <c r="F412" s="119">
        <v>12582.35</v>
      </c>
      <c r="G412" s="119">
        <v>13638.91</v>
      </c>
      <c r="H412" s="119">
        <v>13754.23</v>
      </c>
      <c r="I412" s="119">
        <v>13616.410000000002</v>
      </c>
      <c r="J412" s="119">
        <v>13765.679999999998</v>
      </c>
      <c r="K412" s="119">
        <v>13703.539999999999</v>
      </c>
      <c r="L412" s="119">
        <v>13494.39</v>
      </c>
      <c r="M412" s="119">
        <v>13669.199999999999</v>
      </c>
      <c r="N412" s="119">
        <v>13827.619999999999</v>
      </c>
      <c r="O412" s="119">
        <v>13930.9</v>
      </c>
      <c r="P412" s="119">
        <v>14573.220000000261</v>
      </c>
      <c r="Q412" s="119">
        <f t="shared" si="8"/>
        <v>163029.48000000024</v>
      </c>
      <c r="R412" s="115"/>
      <c r="S412" s="116"/>
      <c r="T412" s="113"/>
      <c r="U412" s="119">
        <f>IF($E$5=Master!$D$4,E412,
IF($F$5=Master!$D$4,SUM(E412:F412),
IF($G$5=Master!$D$4,SUM(E412:G412),
IF($H$5=Master!$D$4,SUM(E412:H412),
IF($I$5=Master!$D$4,SUM(E412:I412),
IF($J$5=Master!$D$4,SUM(E412:J412),
IF($K$5=Master!$D$4,SUM(E412:K412),
IF($L$5=Master!$D$4,SUM(E412:L412),
IF($M$5=Master!$D$4,SUM(E412:M412),
IF($N$5=Master!$D$4,SUM(E412:N412),
IF($O$5=Master!$D$4,SUM(E412:O412),
IF($P$5=Master!$D$4,SUM(E412:P412),0))))))))))))</f>
        <v>38694.289999999994</v>
      </c>
      <c r="V412" s="115"/>
    </row>
    <row r="413" spans="2:22" x14ac:dyDescent="0.2">
      <c r="B413" s="113"/>
      <c r="C413" s="117" t="s">
        <v>173</v>
      </c>
      <c r="D413" s="118" t="s">
        <v>394</v>
      </c>
      <c r="E413" s="119">
        <v>48618.110000000008</v>
      </c>
      <c r="F413" s="119">
        <v>53618.110000000008</v>
      </c>
      <c r="G413" s="119">
        <v>295789.08</v>
      </c>
      <c r="H413" s="119">
        <v>344001.02</v>
      </c>
      <c r="I413" s="119">
        <v>193878.5</v>
      </c>
      <c r="J413" s="119">
        <v>374751.68</v>
      </c>
      <c r="K413" s="119">
        <v>277796.7</v>
      </c>
      <c r="L413" s="119">
        <v>72508.01999999999</v>
      </c>
      <c r="M413" s="119">
        <v>246671.18000000002</v>
      </c>
      <c r="N413" s="119">
        <v>277251.69000000006</v>
      </c>
      <c r="O413" s="119">
        <v>203262.74999999997</v>
      </c>
      <c r="P413" s="119">
        <v>1266862.76</v>
      </c>
      <c r="Q413" s="119">
        <f t="shared" si="8"/>
        <v>3655009.5999999996</v>
      </c>
      <c r="R413" s="115"/>
      <c r="S413" s="116"/>
      <c r="T413" s="113"/>
      <c r="U413" s="119">
        <f>IF($E$5=Master!$D$4,E413,
IF($F$5=Master!$D$4,SUM(E413:F413),
IF($G$5=Master!$D$4,SUM(E413:G413),
IF($H$5=Master!$D$4,SUM(E413:H413),
IF($I$5=Master!$D$4,SUM(E413:I413),
IF($J$5=Master!$D$4,SUM(E413:J413),
IF($K$5=Master!$D$4,SUM(E413:K413),
IF($L$5=Master!$D$4,SUM(E413:L413),
IF($M$5=Master!$D$4,SUM(E413:M413),
IF($N$5=Master!$D$4,SUM(E413:N413),
IF($O$5=Master!$D$4,SUM(E413:O413),
IF($P$5=Master!$D$4,SUM(E413:P413),0))))))))))))</f>
        <v>398025.30000000005</v>
      </c>
      <c r="V413" s="115"/>
    </row>
    <row r="414" spans="2:22" ht="25.5" x14ac:dyDescent="0.2">
      <c r="B414" s="113"/>
      <c r="C414" s="117" t="s">
        <v>174</v>
      </c>
      <c r="D414" s="118" t="s">
        <v>395</v>
      </c>
      <c r="E414" s="119">
        <v>2531.5700000000006</v>
      </c>
      <c r="F414" s="119">
        <v>2531.5700000000006</v>
      </c>
      <c r="G414" s="119">
        <v>2994.78</v>
      </c>
      <c r="H414" s="119">
        <v>3604.42</v>
      </c>
      <c r="I414" s="119">
        <v>2392.4499999999998</v>
      </c>
      <c r="J414" s="119">
        <v>3823.96</v>
      </c>
      <c r="K414" s="119">
        <v>3449.67</v>
      </c>
      <c r="L414" s="119">
        <v>2315.1299999999997</v>
      </c>
      <c r="M414" s="119">
        <v>2790.6499999999996</v>
      </c>
      <c r="N414" s="119">
        <v>4075.3</v>
      </c>
      <c r="O414" s="119">
        <v>4231.13</v>
      </c>
      <c r="P414" s="119">
        <v>15445.069999999998</v>
      </c>
      <c r="Q414" s="119">
        <f t="shared" si="8"/>
        <v>50185.7</v>
      </c>
      <c r="R414" s="115"/>
      <c r="S414" s="116"/>
      <c r="T414" s="113"/>
      <c r="U414" s="119">
        <f>IF($E$5=Master!$D$4,E414,
IF($F$5=Master!$D$4,SUM(E414:F414),
IF($G$5=Master!$D$4,SUM(E414:G414),
IF($H$5=Master!$D$4,SUM(E414:H414),
IF($I$5=Master!$D$4,SUM(E414:I414),
IF($J$5=Master!$D$4,SUM(E414:J414),
IF($K$5=Master!$D$4,SUM(E414:K414),
IF($L$5=Master!$D$4,SUM(E414:L414),
IF($M$5=Master!$D$4,SUM(E414:M414),
IF($N$5=Master!$D$4,SUM(E414:N414),
IF($O$5=Master!$D$4,SUM(E414:O414),
IF($P$5=Master!$D$4,SUM(E414:P414),0))))))))))))</f>
        <v>8057.9200000000019</v>
      </c>
      <c r="V414" s="115"/>
    </row>
    <row r="415" spans="2:22" x14ac:dyDescent="0.2">
      <c r="B415" s="113"/>
      <c r="C415" s="117" t="s">
        <v>175</v>
      </c>
      <c r="D415" s="118" t="s">
        <v>396</v>
      </c>
      <c r="E415" s="119">
        <v>57782.810000000005</v>
      </c>
      <c r="F415" s="119">
        <v>57862.490000000005</v>
      </c>
      <c r="G415" s="119">
        <v>43137.42</v>
      </c>
      <c r="H415" s="119">
        <v>38098.279999999992</v>
      </c>
      <c r="I415" s="119">
        <v>34836.350000000006</v>
      </c>
      <c r="J415" s="119">
        <v>41777.629999999997</v>
      </c>
      <c r="K415" s="119">
        <v>48221.82</v>
      </c>
      <c r="L415" s="119">
        <v>44543.81</v>
      </c>
      <c r="M415" s="119">
        <v>50760.84</v>
      </c>
      <c r="N415" s="119">
        <v>84134.8</v>
      </c>
      <c r="O415" s="119">
        <v>113112.37000000001</v>
      </c>
      <c r="P415" s="119">
        <v>191020.97999999998</v>
      </c>
      <c r="Q415" s="119">
        <f t="shared" si="8"/>
        <v>805289.60000000009</v>
      </c>
      <c r="R415" s="115"/>
      <c r="S415" s="116"/>
      <c r="T415" s="113"/>
      <c r="U415" s="119">
        <f>IF($E$5=Master!$D$4,E415,
IF($F$5=Master!$D$4,SUM(E415:F415),
IF($G$5=Master!$D$4,SUM(E415:G415),
IF($H$5=Master!$D$4,SUM(E415:H415),
IF($I$5=Master!$D$4,SUM(E415:I415),
IF($J$5=Master!$D$4,SUM(E415:J415),
IF($K$5=Master!$D$4,SUM(E415:K415),
IF($L$5=Master!$D$4,SUM(E415:L415),
IF($M$5=Master!$D$4,SUM(E415:M415),
IF($N$5=Master!$D$4,SUM(E415:N415),
IF($O$5=Master!$D$4,SUM(E415:O415),
IF($P$5=Master!$D$4,SUM(E415:P415),0))))))))))))</f>
        <v>158782.72000000003</v>
      </c>
      <c r="V415" s="115"/>
    </row>
    <row r="416" spans="2:22" ht="25.5" x14ac:dyDescent="0.2">
      <c r="B416" s="113"/>
      <c r="C416" s="117" t="s">
        <v>176</v>
      </c>
      <c r="D416" s="118" t="s">
        <v>397</v>
      </c>
      <c r="E416" s="119">
        <v>59840.08</v>
      </c>
      <c r="F416" s="119">
        <v>59840.08</v>
      </c>
      <c r="G416" s="119">
        <v>364824.74</v>
      </c>
      <c r="H416" s="119">
        <v>430415.41000000003</v>
      </c>
      <c r="I416" s="119">
        <v>232330.95</v>
      </c>
      <c r="J416" s="119">
        <v>471027.6</v>
      </c>
      <c r="K416" s="119">
        <v>342061.41000000003</v>
      </c>
      <c r="L416" s="119">
        <v>80852.06</v>
      </c>
      <c r="M416" s="119">
        <v>307377.23</v>
      </c>
      <c r="N416" s="119">
        <v>343187.66</v>
      </c>
      <c r="O416" s="119">
        <v>245440.8</v>
      </c>
      <c r="P416" s="119">
        <v>1612801.98</v>
      </c>
      <c r="Q416" s="119">
        <f t="shared" si="8"/>
        <v>4550000</v>
      </c>
      <c r="R416" s="115"/>
      <c r="S416" s="116"/>
      <c r="T416" s="113"/>
      <c r="U416" s="119">
        <f>IF($E$5=Master!$D$4,E416,
IF($F$5=Master!$D$4,SUM(E416:F416),
IF($G$5=Master!$D$4,SUM(E416:G416),
IF($H$5=Master!$D$4,SUM(E416:H416),
IF($I$5=Master!$D$4,SUM(E416:I416),
IF($J$5=Master!$D$4,SUM(E416:J416),
IF($K$5=Master!$D$4,SUM(E416:K416),
IF($L$5=Master!$D$4,SUM(E416:L416),
IF($M$5=Master!$D$4,SUM(E416:M416),
IF($N$5=Master!$D$4,SUM(E416:N416),
IF($O$5=Master!$D$4,SUM(E416:O416),
IF($P$5=Master!$D$4,SUM(E416:P416),0))))))))))))</f>
        <v>484504.9</v>
      </c>
      <c r="V416" s="115"/>
    </row>
    <row r="417" spans="2:22" x14ac:dyDescent="0.2">
      <c r="B417" s="113"/>
      <c r="C417" s="117" t="s">
        <v>177</v>
      </c>
      <c r="D417" s="118" t="s">
        <v>398</v>
      </c>
      <c r="E417" s="119">
        <v>16534.02</v>
      </c>
      <c r="F417" s="119">
        <v>16627.82</v>
      </c>
      <c r="G417" s="119">
        <v>25533.910000000003</v>
      </c>
      <c r="H417" s="119">
        <v>22809.239999999998</v>
      </c>
      <c r="I417" s="119">
        <v>31826.94</v>
      </c>
      <c r="J417" s="119">
        <v>22951.640000000003</v>
      </c>
      <c r="K417" s="119">
        <v>25175.260000000002</v>
      </c>
      <c r="L417" s="119">
        <v>18185.100000000002</v>
      </c>
      <c r="M417" s="119">
        <v>16126.640000000001</v>
      </c>
      <c r="N417" s="119">
        <v>19618.030000000002</v>
      </c>
      <c r="O417" s="119">
        <v>28338.440000000002</v>
      </c>
      <c r="P417" s="119">
        <v>45611.939999999995</v>
      </c>
      <c r="Q417" s="119">
        <f t="shared" si="8"/>
        <v>289338.98000000004</v>
      </c>
      <c r="R417" s="115"/>
      <c r="S417" s="116"/>
      <c r="T417" s="113"/>
      <c r="U417" s="119">
        <f>IF($E$5=Master!$D$4,E417,
IF($F$5=Master!$D$4,SUM(E417:F417),
IF($G$5=Master!$D$4,SUM(E417:G417),
IF($H$5=Master!$D$4,SUM(E417:H417),
IF($I$5=Master!$D$4,SUM(E417:I417),
IF($J$5=Master!$D$4,SUM(E417:J417),
IF($K$5=Master!$D$4,SUM(E417:K417),
IF($L$5=Master!$D$4,SUM(E417:L417),
IF($M$5=Master!$D$4,SUM(E417:M417),
IF($N$5=Master!$D$4,SUM(E417:N417),
IF($O$5=Master!$D$4,SUM(E417:O417),
IF($P$5=Master!$D$4,SUM(E417:P417),0))))))))))))</f>
        <v>58695.75</v>
      </c>
      <c r="V417" s="115"/>
    </row>
    <row r="418" spans="2:22" x14ac:dyDescent="0.2">
      <c r="B418" s="113"/>
      <c r="C418" s="117" t="s">
        <v>178</v>
      </c>
      <c r="D418" s="118" t="s">
        <v>399</v>
      </c>
      <c r="E418" s="119">
        <v>16632.04</v>
      </c>
      <c r="F418" s="119">
        <v>16632.04</v>
      </c>
      <c r="G418" s="119">
        <v>86181.96</v>
      </c>
      <c r="H418" s="119">
        <v>93176.26</v>
      </c>
      <c r="I418" s="119">
        <v>73153.89</v>
      </c>
      <c r="J418" s="119">
        <v>98385.21</v>
      </c>
      <c r="K418" s="119">
        <v>81032.61</v>
      </c>
      <c r="L418" s="119">
        <v>21624.34</v>
      </c>
      <c r="M418" s="119">
        <v>60096.56</v>
      </c>
      <c r="N418" s="119">
        <v>70508.45</v>
      </c>
      <c r="O418" s="119">
        <v>62175.88</v>
      </c>
      <c r="P418" s="119">
        <v>325600.76</v>
      </c>
      <c r="Q418" s="119">
        <f t="shared" si="8"/>
        <v>1005200</v>
      </c>
      <c r="R418" s="115"/>
      <c r="S418" s="116"/>
      <c r="T418" s="113"/>
      <c r="U418" s="119">
        <f>IF($E$5=Master!$D$4,E418,
IF($F$5=Master!$D$4,SUM(E418:F418),
IF($G$5=Master!$D$4,SUM(E418:G418),
IF($H$5=Master!$D$4,SUM(E418:H418),
IF($I$5=Master!$D$4,SUM(E418:I418),
IF($J$5=Master!$D$4,SUM(E418:J418),
IF($K$5=Master!$D$4,SUM(E418:K418),
IF($L$5=Master!$D$4,SUM(E418:L418),
IF($M$5=Master!$D$4,SUM(E418:M418),
IF($N$5=Master!$D$4,SUM(E418:N418),
IF($O$5=Master!$D$4,SUM(E418:O418),
IF($P$5=Master!$D$4,SUM(E418:P418),0))))))))))))</f>
        <v>119446.04000000001</v>
      </c>
      <c r="V418" s="115"/>
    </row>
    <row r="419" spans="2:22" x14ac:dyDescent="0.2">
      <c r="B419" s="113"/>
      <c r="C419" s="117" t="s">
        <v>501</v>
      </c>
      <c r="D419" s="118" t="s">
        <v>502</v>
      </c>
      <c r="E419" s="119">
        <v>59887.62999999999</v>
      </c>
      <c r="F419" s="119">
        <v>59424.77</v>
      </c>
      <c r="G419" s="119">
        <v>77142.149999999994</v>
      </c>
      <c r="H419" s="119">
        <v>76264.5</v>
      </c>
      <c r="I419" s="119">
        <v>68946.11</v>
      </c>
      <c r="J419" s="119">
        <v>69098.760000000009</v>
      </c>
      <c r="K419" s="119">
        <v>86291.12000000001</v>
      </c>
      <c r="L419" s="119">
        <v>64709.82</v>
      </c>
      <c r="M419" s="119">
        <v>102239.36999999997</v>
      </c>
      <c r="N419" s="119">
        <v>84066.36</v>
      </c>
      <c r="O419" s="119">
        <v>103446.09999999998</v>
      </c>
      <c r="P419" s="119">
        <v>156588.07999999999</v>
      </c>
      <c r="Q419" s="119">
        <f t="shared" si="8"/>
        <v>1008104.7699999999</v>
      </c>
      <c r="R419" s="115"/>
      <c r="S419" s="116"/>
      <c r="T419" s="113"/>
      <c r="U419" s="119">
        <f>IF($E$5=Master!$D$4,E419,
IF($F$5=Master!$D$4,SUM(E419:F419),
IF($G$5=Master!$D$4,SUM(E419:G419),
IF($H$5=Master!$D$4,SUM(E419:H419),
IF($I$5=Master!$D$4,SUM(E419:I419),
IF($J$5=Master!$D$4,SUM(E419:J419),
IF($K$5=Master!$D$4,SUM(E419:K419),
IF($L$5=Master!$D$4,SUM(E419:L419),
IF($M$5=Master!$D$4,SUM(E419:M419),
IF($N$5=Master!$D$4,SUM(E419:N419),
IF($O$5=Master!$D$4,SUM(E419:O419),
IF($P$5=Master!$D$4,SUM(E419:P419),0))))))))))))</f>
        <v>196454.55</v>
      </c>
      <c r="V419" s="115"/>
    </row>
    <row r="420" spans="2:22" x14ac:dyDescent="0.2">
      <c r="B420" s="113"/>
      <c r="C420" s="117" t="s">
        <v>536</v>
      </c>
      <c r="D420" s="118" t="s">
        <v>537</v>
      </c>
      <c r="E420" s="119">
        <v>22546.070000000011</v>
      </c>
      <c r="F420" s="119">
        <v>30638.910000000007</v>
      </c>
      <c r="G420" s="119">
        <v>33184.78</v>
      </c>
      <c r="H420" s="119">
        <v>33471.229999999996</v>
      </c>
      <c r="I420" s="119">
        <v>34250.81</v>
      </c>
      <c r="J420" s="119">
        <v>35297.51</v>
      </c>
      <c r="K420" s="119">
        <v>33655.85</v>
      </c>
      <c r="L420" s="119">
        <v>33675.29</v>
      </c>
      <c r="M420" s="119">
        <v>32105.710000000003</v>
      </c>
      <c r="N420" s="119">
        <v>34150.100000000006</v>
      </c>
      <c r="O420" s="119">
        <v>40353.740000000005</v>
      </c>
      <c r="P420" s="119">
        <v>61096.699999999983</v>
      </c>
      <c r="Q420" s="119">
        <f t="shared" si="8"/>
        <v>424426.69999999995</v>
      </c>
      <c r="R420" s="115"/>
      <c r="S420" s="116"/>
      <c r="T420" s="113"/>
      <c r="U420" s="119">
        <f>IF($E$5=Master!$D$4,E420,
IF($F$5=Master!$D$4,SUM(E420:F420),
IF($G$5=Master!$D$4,SUM(E420:G420),
IF($H$5=Master!$D$4,SUM(E420:H420),
IF($I$5=Master!$D$4,SUM(E420:I420),
IF($J$5=Master!$D$4,SUM(E420:J420),
IF($K$5=Master!$D$4,SUM(E420:K420),
IF($L$5=Master!$D$4,SUM(E420:L420),
IF($M$5=Master!$D$4,SUM(E420:M420),
IF($N$5=Master!$D$4,SUM(E420:N420),
IF($O$5=Master!$D$4,SUM(E420:O420),
IF($P$5=Master!$D$4,SUM(E420:P420),0))))))))))))</f>
        <v>86369.760000000009</v>
      </c>
      <c r="V420" s="115"/>
    </row>
    <row r="421" spans="2:22" x14ac:dyDescent="0.2">
      <c r="B421" s="113"/>
      <c r="C421" s="117" t="s">
        <v>538</v>
      </c>
      <c r="D421" s="118" t="s">
        <v>539</v>
      </c>
      <c r="E421" s="119">
        <v>34404.22</v>
      </c>
      <c r="F421" s="119">
        <v>34461.410000000003</v>
      </c>
      <c r="G421" s="119">
        <v>51645.820000000007</v>
      </c>
      <c r="H421" s="119">
        <v>138887.81</v>
      </c>
      <c r="I421" s="119">
        <v>29195.11</v>
      </c>
      <c r="J421" s="119">
        <v>263410.21999999997</v>
      </c>
      <c r="K421" s="119">
        <v>42443.299999999996</v>
      </c>
      <c r="L421" s="119">
        <v>39117.490000000005</v>
      </c>
      <c r="M421" s="119">
        <v>83758.59</v>
      </c>
      <c r="N421" s="119">
        <v>259138.47</v>
      </c>
      <c r="O421" s="119">
        <v>56928.619999999995</v>
      </c>
      <c r="P421" s="119">
        <v>518721.99999999994</v>
      </c>
      <c r="Q421" s="119">
        <f t="shared" si="8"/>
        <v>1552113.0599999998</v>
      </c>
      <c r="R421" s="115"/>
      <c r="S421" s="116"/>
      <c r="T421" s="113"/>
      <c r="U421" s="119">
        <f>IF($E$5=Master!$D$4,E421,
IF($F$5=Master!$D$4,SUM(E421:F421),
IF($G$5=Master!$D$4,SUM(E421:G421),
IF($H$5=Master!$D$4,SUM(E421:H421),
IF($I$5=Master!$D$4,SUM(E421:I421),
IF($J$5=Master!$D$4,SUM(E421:J421),
IF($K$5=Master!$D$4,SUM(E421:K421),
IF($L$5=Master!$D$4,SUM(E421:L421),
IF($M$5=Master!$D$4,SUM(E421:M421),
IF($N$5=Master!$D$4,SUM(E421:N421),
IF($O$5=Master!$D$4,SUM(E421:O421),
IF($P$5=Master!$D$4,SUM(E421:P421),0))))))))))))</f>
        <v>120511.45000000001</v>
      </c>
      <c r="V421" s="115"/>
    </row>
    <row r="422" spans="2:22" x14ac:dyDescent="0.2">
      <c r="B422" s="113"/>
      <c r="C422" s="117" t="s">
        <v>540</v>
      </c>
      <c r="D422" s="118" t="s">
        <v>541</v>
      </c>
      <c r="E422" s="119">
        <v>28037.629999999997</v>
      </c>
      <c r="F422" s="119">
        <v>33367.37999999999</v>
      </c>
      <c r="G422" s="119">
        <v>60295.929999999993</v>
      </c>
      <c r="H422" s="119">
        <v>63821.499999999993</v>
      </c>
      <c r="I422" s="119">
        <v>56482.170000000013</v>
      </c>
      <c r="J422" s="119">
        <v>54919.430000000008</v>
      </c>
      <c r="K422" s="119">
        <v>54776.089999999989</v>
      </c>
      <c r="L422" s="119">
        <v>49635.439999999988</v>
      </c>
      <c r="M422" s="119">
        <v>50846.94000000001</v>
      </c>
      <c r="N422" s="119">
        <v>55123.340000000018</v>
      </c>
      <c r="O422" s="119">
        <v>59167.18</v>
      </c>
      <c r="P422" s="119">
        <v>98084.87999999999</v>
      </c>
      <c r="Q422" s="119">
        <f t="shared" si="8"/>
        <v>664557.91</v>
      </c>
      <c r="R422" s="115"/>
      <c r="S422" s="116"/>
      <c r="T422" s="113"/>
      <c r="U422" s="119">
        <f>IF($E$5=Master!$D$4,E422,
IF($F$5=Master!$D$4,SUM(E422:F422),
IF($G$5=Master!$D$4,SUM(E422:G422),
IF($H$5=Master!$D$4,SUM(E422:H422),
IF($I$5=Master!$D$4,SUM(E422:I422),
IF($J$5=Master!$D$4,SUM(E422:J422),
IF($K$5=Master!$D$4,SUM(E422:K422),
IF($L$5=Master!$D$4,SUM(E422:L422),
IF($M$5=Master!$D$4,SUM(E422:M422),
IF($N$5=Master!$D$4,SUM(E422:N422),
IF($O$5=Master!$D$4,SUM(E422:O422),
IF($P$5=Master!$D$4,SUM(E422:P422),0))))))))))))</f>
        <v>121700.93999999997</v>
      </c>
      <c r="V422" s="115"/>
    </row>
    <row r="423" spans="2:22" x14ac:dyDescent="0.2">
      <c r="B423" s="113"/>
      <c r="C423" s="117" t="s">
        <v>518</v>
      </c>
      <c r="D423" s="118" t="s">
        <v>519</v>
      </c>
      <c r="E423" s="119">
        <v>24767.820000000007</v>
      </c>
      <c r="F423" s="119">
        <v>25562.670000000006</v>
      </c>
      <c r="G423" s="119">
        <v>36879.76999999999</v>
      </c>
      <c r="H423" s="119">
        <v>39312.649999999994</v>
      </c>
      <c r="I423" s="119">
        <v>38291.029999999992</v>
      </c>
      <c r="J423" s="119">
        <v>37828.73000000001</v>
      </c>
      <c r="K423" s="119">
        <v>39978.839999999989</v>
      </c>
      <c r="L423" s="119">
        <v>35397.1</v>
      </c>
      <c r="M423" s="119">
        <v>36556.959999999992</v>
      </c>
      <c r="N423" s="119">
        <v>37753.349999999984</v>
      </c>
      <c r="O423" s="119">
        <v>36354.829999999987</v>
      </c>
      <c r="P423" s="119">
        <v>59557.560999999754</v>
      </c>
      <c r="Q423" s="119">
        <f t="shared" si="8"/>
        <v>448241.31099999964</v>
      </c>
      <c r="R423" s="115"/>
      <c r="S423" s="116"/>
      <c r="T423" s="113"/>
      <c r="U423" s="119">
        <f>IF($E$5=Master!$D$4,E423,
IF($F$5=Master!$D$4,SUM(E423:F423),
IF($G$5=Master!$D$4,SUM(E423:G423),
IF($H$5=Master!$D$4,SUM(E423:H423),
IF($I$5=Master!$D$4,SUM(E423:I423),
IF($J$5=Master!$D$4,SUM(E423:J423),
IF($K$5=Master!$D$4,SUM(E423:K423),
IF($L$5=Master!$D$4,SUM(E423:L423),
IF($M$5=Master!$D$4,SUM(E423:M423),
IF($N$5=Master!$D$4,SUM(E423:N423),
IF($O$5=Master!$D$4,SUM(E423:O423),
IF($P$5=Master!$D$4,SUM(E423:P423),0))))))))))))</f>
        <v>87210.260000000009</v>
      </c>
      <c r="V423" s="115"/>
    </row>
    <row r="424" spans="2:22" ht="25.5" x14ac:dyDescent="0.2">
      <c r="B424" s="113"/>
      <c r="C424" s="117" t="s">
        <v>522</v>
      </c>
      <c r="D424" s="118" t="s">
        <v>523</v>
      </c>
      <c r="E424" s="119">
        <v>36804.25</v>
      </c>
      <c r="F424" s="119">
        <v>36854.18</v>
      </c>
      <c r="G424" s="119">
        <v>42233.649999999994</v>
      </c>
      <c r="H424" s="119">
        <v>39892.430000000008</v>
      </c>
      <c r="I424" s="119">
        <v>37584.920000000006</v>
      </c>
      <c r="J424" s="119">
        <v>37960.370000000024</v>
      </c>
      <c r="K424" s="119">
        <v>93508.88</v>
      </c>
      <c r="L424" s="119">
        <v>35923.48000000001</v>
      </c>
      <c r="M424" s="119">
        <v>39004.889999999992</v>
      </c>
      <c r="N424" s="119">
        <v>38108.060000000005</v>
      </c>
      <c r="O424" s="119">
        <v>38530.679999999993</v>
      </c>
      <c r="P424" s="119">
        <v>45034.560999999121</v>
      </c>
      <c r="Q424" s="119">
        <f t="shared" si="8"/>
        <v>521440.35099999915</v>
      </c>
      <c r="R424" s="115"/>
      <c r="S424" s="116"/>
      <c r="T424" s="113"/>
      <c r="U424" s="119">
        <f>IF($E$5=Master!$D$4,E424,
IF($F$5=Master!$D$4,SUM(E424:F424),
IF($G$5=Master!$D$4,SUM(E424:G424),
IF($H$5=Master!$D$4,SUM(E424:H424),
IF($I$5=Master!$D$4,SUM(E424:I424),
IF($J$5=Master!$D$4,SUM(E424:J424),
IF($K$5=Master!$D$4,SUM(E424:K424),
IF($L$5=Master!$D$4,SUM(E424:L424),
IF($M$5=Master!$D$4,SUM(E424:M424),
IF($N$5=Master!$D$4,SUM(E424:N424),
IF($O$5=Master!$D$4,SUM(E424:O424),
IF($P$5=Master!$D$4,SUM(E424:P424),0))))))))))))</f>
        <v>115892.07999999999</v>
      </c>
      <c r="V424" s="115"/>
    </row>
    <row r="425" spans="2:22" x14ac:dyDescent="0.2">
      <c r="B425" s="113"/>
      <c r="C425" s="117" t="s">
        <v>542</v>
      </c>
      <c r="D425" s="118" t="s">
        <v>543</v>
      </c>
      <c r="E425" s="119">
        <v>56630.170000000006</v>
      </c>
      <c r="F425" s="119">
        <v>58398.44</v>
      </c>
      <c r="G425" s="119">
        <v>75982.590000000011</v>
      </c>
      <c r="H425" s="119">
        <v>88005.720000000016</v>
      </c>
      <c r="I425" s="119">
        <v>75512.36000000003</v>
      </c>
      <c r="J425" s="119">
        <v>81816.170000000027</v>
      </c>
      <c r="K425" s="119">
        <v>79817.790000000008</v>
      </c>
      <c r="L425" s="119">
        <v>72304.009999999995</v>
      </c>
      <c r="M425" s="119">
        <v>84684.690000000017</v>
      </c>
      <c r="N425" s="119">
        <v>80495.250000000015</v>
      </c>
      <c r="O425" s="119">
        <v>80604.33</v>
      </c>
      <c r="P425" s="119">
        <v>93124.229999999065</v>
      </c>
      <c r="Q425" s="119">
        <f t="shared" si="8"/>
        <v>927375.74999999919</v>
      </c>
      <c r="R425" s="115"/>
      <c r="S425" s="116"/>
      <c r="T425" s="113"/>
      <c r="U425" s="119">
        <f>IF($E$5=Master!$D$4,E425,
IF($F$5=Master!$D$4,SUM(E425:F425),
IF($G$5=Master!$D$4,SUM(E425:G425),
IF($H$5=Master!$D$4,SUM(E425:H425),
IF($I$5=Master!$D$4,SUM(E425:I425),
IF($J$5=Master!$D$4,SUM(E425:J425),
IF($K$5=Master!$D$4,SUM(E425:K425),
IF($L$5=Master!$D$4,SUM(E425:L425),
IF($M$5=Master!$D$4,SUM(E425:M425),
IF($N$5=Master!$D$4,SUM(E425:N425),
IF($O$5=Master!$D$4,SUM(E425:O425),
IF($P$5=Master!$D$4,SUM(E425:P425),0))))))))))))</f>
        <v>191011.20000000001</v>
      </c>
      <c r="V425" s="115"/>
    </row>
    <row r="426" spans="2:22" x14ac:dyDescent="0.2">
      <c r="B426" s="113"/>
      <c r="C426" s="117" t="s">
        <v>544</v>
      </c>
      <c r="D426" s="118" t="s">
        <v>545</v>
      </c>
      <c r="E426" s="119">
        <v>56306.129999999983</v>
      </c>
      <c r="F426" s="119">
        <v>69962.420000000027</v>
      </c>
      <c r="G426" s="119">
        <v>52900.470000000008</v>
      </c>
      <c r="H426" s="119">
        <v>50924.630000000012</v>
      </c>
      <c r="I426" s="119">
        <v>58621.37</v>
      </c>
      <c r="J426" s="119">
        <v>64624.63</v>
      </c>
      <c r="K426" s="119">
        <v>60085.799999999996</v>
      </c>
      <c r="L426" s="119">
        <v>54999.770000000004</v>
      </c>
      <c r="M426" s="119">
        <v>53180.459999999992</v>
      </c>
      <c r="N426" s="119">
        <v>55994.26999999999</v>
      </c>
      <c r="O426" s="119">
        <v>59324.98000000001</v>
      </c>
      <c r="P426" s="119">
        <v>96447.67</v>
      </c>
      <c r="Q426" s="119">
        <f t="shared" si="8"/>
        <v>733372.60000000009</v>
      </c>
      <c r="R426" s="115"/>
      <c r="S426" s="116"/>
      <c r="T426" s="113"/>
      <c r="U426" s="119">
        <f>IF($E$5=Master!$D$4,E426,
IF($F$5=Master!$D$4,SUM(E426:F426),
IF($G$5=Master!$D$4,SUM(E426:G426),
IF($H$5=Master!$D$4,SUM(E426:H426),
IF($I$5=Master!$D$4,SUM(E426:I426),
IF($J$5=Master!$D$4,SUM(E426:J426),
IF($K$5=Master!$D$4,SUM(E426:K426),
IF($L$5=Master!$D$4,SUM(E426:L426),
IF($M$5=Master!$D$4,SUM(E426:M426),
IF($N$5=Master!$D$4,SUM(E426:N426),
IF($O$5=Master!$D$4,SUM(E426:O426),
IF($P$5=Master!$D$4,SUM(E426:P426),0))))))))))))</f>
        <v>179169.02000000002</v>
      </c>
      <c r="V426" s="115"/>
    </row>
    <row r="427" spans="2:22" x14ac:dyDescent="0.2">
      <c r="B427" s="113"/>
      <c r="C427" s="117" t="s">
        <v>179</v>
      </c>
      <c r="D427" s="118" t="s">
        <v>400</v>
      </c>
      <c r="E427" s="119">
        <v>2019340.2699999998</v>
      </c>
      <c r="F427" s="119">
        <v>2022642.4199999997</v>
      </c>
      <c r="G427" s="119">
        <v>1530799.23</v>
      </c>
      <c r="H427" s="119">
        <v>1855593.7700000003</v>
      </c>
      <c r="I427" s="119">
        <v>1326594.1600000004</v>
      </c>
      <c r="J427" s="119">
        <v>1497729.8099999998</v>
      </c>
      <c r="K427" s="119">
        <v>4750924.1700000009</v>
      </c>
      <c r="L427" s="119">
        <v>1552646.8</v>
      </c>
      <c r="M427" s="119">
        <v>2044513.9200000002</v>
      </c>
      <c r="N427" s="119">
        <v>3689959.1000000006</v>
      </c>
      <c r="O427" s="119">
        <v>3955237.8299999996</v>
      </c>
      <c r="P427" s="119">
        <v>6578277.1099999994</v>
      </c>
      <c r="Q427" s="119">
        <f t="shared" si="8"/>
        <v>32824258.590000004</v>
      </c>
      <c r="R427" s="115"/>
      <c r="S427" s="116"/>
      <c r="T427" s="113"/>
      <c r="U427" s="119">
        <f>IF($E$5=Master!$D$4,E427,
IF($F$5=Master!$D$4,SUM(E427:F427),
IF($G$5=Master!$D$4,SUM(E427:G427),
IF($H$5=Master!$D$4,SUM(E427:H427),
IF($I$5=Master!$D$4,SUM(E427:I427),
IF($J$5=Master!$D$4,SUM(E427:J427),
IF($K$5=Master!$D$4,SUM(E427:K427),
IF($L$5=Master!$D$4,SUM(E427:L427),
IF($M$5=Master!$D$4,SUM(E427:M427),
IF($N$5=Master!$D$4,SUM(E427:N427),
IF($O$5=Master!$D$4,SUM(E427:O427),
IF($P$5=Master!$D$4,SUM(E427:P427),0))))))))))))</f>
        <v>5572781.9199999999</v>
      </c>
      <c r="V427" s="115"/>
    </row>
    <row r="428" spans="2:22" x14ac:dyDescent="0.2">
      <c r="B428" s="113"/>
      <c r="C428" s="117" t="s">
        <v>180</v>
      </c>
      <c r="D428" s="118" t="s">
        <v>401</v>
      </c>
      <c r="E428" s="119">
        <v>344626.16000000003</v>
      </c>
      <c r="F428" s="119">
        <v>345707.09000000008</v>
      </c>
      <c r="G428" s="119">
        <v>329195.80000000005</v>
      </c>
      <c r="H428" s="119">
        <v>308151.73000000004</v>
      </c>
      <c r="I428" s="119">
        <v>282464.30999999994</v>
      </c>
      <c r="J428" s="119">
        <v>331451.04000000015</v>
      </c>
      <c r="K428" s="119">
        <v>341323.04000000004</v>
      </c>
      <c r="L428" s="119">
        <v>319773.97999999992</v>
      </c>
      <c r="M428" s="119">
        <v>346668.21000000008</v>
      </c>
      <c r="N428" s="119">
        <v>498855.57999999996</v>
      </c>
      <c r="O428" s="119">
        <v>611131.69999999995</v>
      </c>
      <c r="P428" s="119">
        <v>907154.94</v>
      </c>
      <c r="Q428" s="119">
        <f t="shared" si="8"/>
        <v>4966503.58</v>
      </c>
      <c r="R428" s="115"/>
      <c r="S428" s="116"/>
      <c r="T428" s="113"/>
      <c r="U428" s="119">
        <f>IF($E$5=Master!$D$4,E428,
IF($F$5=Master!$D$4,SUM(E428:F428),
IF($G$5=Master!$D$4,SUM(E428:G428),
IF($H$5=Master!$D$4,SUM(E428:H428),
IF($I$5=Master!$D$4,SUM(E428:I428),
IF($J$5=Master!$D$4,SUM(E428:J428),
IF($K$5=Master!$D$4,SUM(E428:K428),
IF($L$5=Master!$D$4,SUM(E428:L428),
IF($M$5=Master!$D$4,SUM(E428:M428),
IF($N$5=Master!$D$4,SUM(E428:N428),
IF($O$5=Master!$D$4,SUM(E428:O428),
IF($P$5=Master!$D$4,SUM(E428:P428),0))))))))))))</f>
        <v>1019529.0500000002</v>
      </c>
      <c r="V428" s="115"/>
    </row>
    <row r="429" spans="2:22" x14ac:dyDescent="0.2">
      <c r="B429" s="113"/>
      <c r="C429" s="117" t="s">
        <v>181</v>
      </c>
      <c r="D429" s="118" t="s">
        <v>402</v>
      </c>
      <c r="E429" s="119">
        <v>508390.43000000005</v>
      </c>
      <c r="F429" s="119">
        <v>519464.29000000004</v>
      </c>
      <c r="G429" s="119">
        <v>398945.86999999994</v>
      </c>
      <c r="H429" s="119">
        <v>294266.62</v>
      </c>
      <c r="I429" s="119">
        <v>1246168.44</v>
      </c>
      <c r="J429" s="119">
        <v>589763.83999999997</v>
      </c>
      <c r="K429" s="119">
        <v>467203.86</v>
      </c>
      <c r="L429" s="119">
        <v>371408.68000000005</v>
      </c>
      <c r="M429" s="119">
        <v>1223622.29</v>
      </c>
      <c r="N429" s="119">
        <v>953665.91999999993</v>
      </c>
      <c r="O429" s="119">
        <v>868427.39000000013</v>
      </c>
      <c r="P429" s="119">
        <v>658506.43799999868</v>
      </c>
      <c r="Q429" s="119">
        <f t="shared" si="8"/>
        <v>8099834.0679999981</v>
      </c>
      <c r="R429" s="115"/>
      <c r="S429" s="116"/>
      <c r="T429" s="113"/>
      <c r="U429" s="119">
        <f>IF($E$5=Master!$D$4,E429,
IF($F$5=Master!$D$4,SUM(E429:F429),
IF($G$5=Master!$D$4,SUM(E429:G429),
IF($H$5=Master!$D$4,SUM(E429:H429),
IF($I$5=Master!$D$4,SUM(E429:I429),
IF($J$5=Master!$D$4,SUM(E429:J429),
IF($K$5=Master!$D$4,SUM(E429:K429),
IF($L$5=Master!$D$4,SUM(E429:L429),
IF($M$5=Master!$D$4,SUM(E429:M429),
IF($N$5=Master!$D$4,SUM(E429:N429),
IF($O$5=Master!$D$4,SUM(E429:O429),
IF($P$5=Master!$D$4,SUM(E429:P429),0))))))))))))</f>
        <v>1426800.59</v>
      </c>
      <c r="V429" s="115"/>
    </row>
    <row r="430" spans="2:22" x14ac:dyDescent="0.2">
      <c r="B430" s="113"/>
      <c r="C430" s="117" t="s">
        <v>182</v>
      </c>
      <c r="D430" s="118" t="s">
        <v>403</v>
      </c>
      <c r="E430" s="119">
        <v>1293288.3600000001</v>
      </c>
      <c r="F430" s="119">
        <v>1313361.5300000003</v>
      </c>
      <c r="G430" s="119">
        <v>784677.68</v>
      </c>
      <c r="H430" s="119">
        <v>656658.07000000007</v>
      </c>
      <c r="I430" s="119">
        <v>642823.5</v>
      </c>
      <c r="J430" s="119">
        <v>782872.56</v>
      </c>
      <c r="K430" s="119">
        <v>886303.83999999985</v>
      </c>
      <c r="L430" s="119">
        <v>916261.29</v>
      </c>
      <c r="M430" s="119">
        <v>1084254.77</v>
      </c>
      <c r="N430" s="119">
        <v>1913835.1099999999</v>
      </c>
      <c r="O430" s="119">
        <v>2667606.9</v>
      </c>
      <c r="P430" s="119">
        <v>3535635.866000005</v>
      </c>
      <c r="Q430" s="119">
        <f t="shared" si="8"/>
        <v>16477579.476000007</v>
      </c>
      <c r="R430" s="115"/>
      <c r="S430" s="116"/>
      <c r="T430" s="113"/>
      <c r="U430" s="119">
        <f>IF($E$5=Master!$D$4,E430,
IF($F$5=Master!$D$4,SUM(E430:F430),
IF($G$5=Master!$D$4,SUM(E430:G430),
IF($H$5=Master!$D$4,SUM(E430:H430),
IF($I$5=Master!$D$4,SUM(E430:I430),
IF($J$5=Master!$D$4,SUM(E430:J430),
IF($K$5=Master!$D$4,SUM(E430:K430),
IF($L$5=Master!$D$4,SUM(E430:L430),
IF($M$5=Master!$D$4,SUM(E430:M430),
IF($N$5=Master!$D$4,SUM(E430:N430),
IF($O$5=Master!$D$4,SUM(E430:O430),
IF($P$5=Master!$D$4,SUM(E430:P430),0))))))))))))</f>
        <v>3391327.5700000008</v>
      </c>
      <c r="V430" s="115"/>
    </row>
    <row r="431" spans="2:22" ht="25.5" x14ac:dyDescent="0.2">
      <c r="B431" s="113"/>
      <c r="C431" s="117" t="s">
        <v>183</v>
      </c>
      <c r="D431" s="118" t="s">
        <v>405</v>
      </c>
      <c r="E431" s="119">
        <v>0</v>
      </c>
      <c r="F431" s="119">
        <v>0</v>
      </c>
      <c r="G431" s="119">
        <v>19087.650000000001</v>
      </c>
      <c r="H431" s="119">
        <v>22862.71</v>
      </c>
      <c r="I431" s="119">
        <v>6224.7</v>
      </c>
      <c r="J431" s="119">
        <v>9767.1</v>
      </c>
      <c r="K431" s="119">
        <v>16624.170000000002</v>
      </c>
      <c r="L431" s="119">
        <v>10090.76</v>
      </c>
      <c r="M431" s="119">
        <v>18672.48</v>
      </c>
      <c r="N431" s="119">
        <v>18312.02</v>
      </c>
      <c r="O431" s="119">
        <v>17655.590000000004</v>
      </c>
      <c r="P431" s="119">
        <v>68702.820000000007</v>
      </c>
      <c r="Q431" s="119">
        <f t="shared" si="8"/>
        <v>208000</v>
      </c>
      <c r="R431" s="115"/>
      <c r="S431" s="116"/>
      <c r="T431" s="113"/>
      <c r="U431" s="119">
        <f>IF($E$5=Master!$D$4,E431,
IF($F$5=Master!$D$4,SUM(E431:F431),
IF($G$5=Master!$D$4,SUM(E431:G431),
IF($H$5=Master!$D$4,SUM(E431:H431),
IF($I$5=Master!$D$4,SUM(E431:I431),
IF($J$5=Master!$D$4,SUM(E431:J431),
IF($K$5=Master!$D$4,SUM(E431:K431),
IF($L$5=Master!$D$4,SUM(E431:L431),
IF($M$5=Master!$D$4,SUM(E431:M431),
IF($N$5=Master!$D$4,SUM(E431:N431),
IF($O$5=Master!$D$4,SUM(E431:O431),
IF($P$5=Master!$D$4,SUM(E431:P431),0))))))))))))</f>
        <v>19087.650000000001</v>
      </c>
      <c r="V431" s="115"/>
    </row>
    <row r="432" spans="2:22" x14ac:dyDescent="0.2">
      <c r="B432" s="113"/>
      <c r="C432" s="117" t="s">
        <v>184</v>
      </c>
      <c r="D432" s="118" t="s">
        <v>406</v>
      </c>
      <c r="E432" s="119">
        <v>97143.250000000015</v>
      </c>
      <c r="F432" s="119">
        <v>97274.790000000008</v>
      </c>
      <c r="G432" s="119">
        <v>79805.179999999993</v>
      </c>
      <c r="H432" s="119">
        <v>68902.53</v>
      </c>
      <c r="I432" s="119">
        <v>68074.37999999999</v>
      </c>
      <c r="J432" s="119">
        <v>73427.48000000001</v>
      </c>
      <c r="K432" s="119">
        <v>89945.43</v>
      </c>
      <c r="L432" s="119">
        <v>74535.91</v>
      </c>
      <c r="M432" s="119">
        <v>84075.6</v>
      </c>
      <c r="N432" s="119">
        <v>145639.25</v>
      </c>
      <c r="O432" s="119">
        <v>198222.1</v>
      </c>
      <c r="P432" s="119">
        <v>308709.37300000002</v>
      </c>
      <c r="Q432" s="119">
        <f t="shared" si="8"/>
        <v>1385755.273</v>
      </c>
      <c r="R432" s="115"/>
      <c r="S432" s="116"/>
      <c r="T432" s="113"/>
      <c r="U432" s="119">
        <f>IF($E$5=Master!$D$4,E432,
IF($F$5=Master!$D$4,SUM(E432:F432),
IF($G$5=Master!$D$4,SUM(E432:G432),
IF($H$5=Master!$D$4,SUM(E432:H432),
IF($I$5=Master!$D$4,SUM(E432:I432),
IF($J$5=Master!$D$4,SUM(E432:J432),
IF($K$5=Master!$D$4,SUM(E432:K432),
IF($L$5=Master!$D$4,SUM(E432:L432),
IF($M$5=Master!$D$4,SUM(E432:M432),
IF($N$5=Master!$D$4,SUM(E432:N432),
IF($O$5=Master!$D$4,SUM(E432:O432),
IF($P$5=Master!$D$4,SUM(E432:P432),0))))))))))))</f>
        <v>274223.22000000003</v>
      </c>
      <c r="V432" s="115"/>
    </row>
    <row r="433" spans="2:22" x14ac:dyDescent="0.2">
      <c r="B433" s="113"/>
      <c r="C433" s="117" t="s">
        <v>185</v>
      </c>
      <c r="D433" s="118" t="s">
        <v>407</v>
      </c>
      <c r="E433" s="119">
        <v>18451.560000000001</v>
      </c>
      <c r="F433" s="119">
        <v>18523.22</v>
      </c>
      <c r="G433" s="119">
        <v>34559.020000000004</v>
      </c>
      <c r="H433" s="119">
        <v>31886.259999999995</v>
      </c>
      <c r="I433" s="119">
        <v>25616.249999999996</v>
      </c>
      <c r="J433" s="119">
        <v>29744.489999999998</v>
      </c>
      <c r="K433" s="119">
        <v>37109.820000000007</v>
      </c>
      <c r="L433" s="119">
        <v>25370.069999999992</v>
      </c>
      <c r="M433" s="119">
        <v>26090.01</v>
      </c>
      <c r="N433" s="119">
        <v>34277.599999999999</v>
      </c>
      <c r="O433" s="119">
        <v>35419.000000000015</v>
      </c>
      <c r="P433" s="119">
        <v>78978.636999999842</v>
      </c>
      <c r="Q433" s="119">
        <f t="shared" si="8"/>
        <v>396025.9369999998</v>
      </c>
      <c r="R433" s="115"/>
      <c r="S433" s="116"/>
      <c r="T433" s="113"/>
      <c r="U433" s="119">
        <f>IF($E$5=Master!$D$4,E433,
IF($F$5=Master!$D$4,SUM(E433:F433),
IF($G$5=Master!$D$4,SUM(E433:G433),
IF($H$5=Master!$D$4,SUM(E433:H433),
IF($I$5=Master!$D$4,SUM(E433:I433),
IF($J$5=Master!$D$4,SUM(E433:J433),
IF($K$5=Master!$D$4,SUM(E433:K433),
IF($L$5=Master!$D$4,SUM(E433:L433),
IF($M$5=Master!$D$4,SUM(E433:M433),
IF($N$5=Master!$D$4,SUM(E433:N433),
IF($O$5=Master!$D$4,SUM(E433:O433),
IF($P$5=Master!$D$4,SUM(E433:P433),0))))))))))))</f>
        <v>71533.8</v>
      </c>
      <c r="V433" s="115"/>
    </row>
    <row r="434" spans="2:22" x14ac:dyDescent="0.2">
      <c r="B434" s="113"/>
      <c r="C434" s="117" t="s">
        <v>186</v>
      </c>
      <c r="D434" s="118" t="s">
        <v>408</v>
      </c>
      <c r="E434" s="119">
        <v>524879.07000000007</v>
      </c>
      <c r="F434" s="119">
        <v>511832.65</v>
      </c>
      <c r="G434" s="119">
        <v>557661.12000000011</v>
      </c>
      <c r="H434" s="119">
        <v>573887.51000000013</v>
      </c>
      <c r="I434" s="119">
        <v>622768.34</v>
      </c>
      <c r="J434" s="119">
        <v>655735.13000000012</v>
      </c>
      <c r="K434" s="119">
        <v>603840.85999999987</v>
      </c>
      <c r="L434" s="119">
        <v>614334.63</v>
      </c>
      <c r="M434" s="119">
        <v>669347.52000000014</v>
      </c>
      <c r="N434" s="119">
        <v>731259.84000000008</v>
      </c>
      <c r="O434" s="119">
        <v>660634.74000000022</v>
      </c>
      <c r="P434" s="119">
        <v>771778.03000000014</v>
      </c>
      <c r="Q434" s="119">
        <f t="shared" si="8"/>
        <v>7497959.4400000013</v>
      </c>
      <c r="R434" s="115"/>
      <c r="S434" s="116"/>
      <c r="T434" s="113"/>
      <c r="U434" s="119">
        <f>IF($E$5=Master!$D$4,E434,
IF($F$5=Master!$D$4,SUM(E434:F434),
IF($G$5=Master!$D$4,SUM(E434:G434),
IF($H$5=Master!$D$4,SUM(E434:H434),
IF($I$5=Master!$D$4,SUM(E434:I434),
IF($J$5=Master!$D$4,SUM(E434:J434),
IF($K$5=Master!$D$4,SUM(E434:K434),
IF($L$5=Master!$D$4,SUM(E434:L434),
IF($M$5=Master!$D$4,SUM(E434:M434),
IF($N$5=Master!$D$4,SUM(E434:N434),
IF($O$5=Master!$D$4,SUM(E434:O434),
IF($P$5=Master!$D$4,SUM(E434:P434),0))))))))))))</f>
        <v>1594372.8400000003</v>
      </c>
      <c r="V434" s="115"/>
    </row>
    <row r="435" spans="2:22" x14ac:dyDescent="0.2">
      <c r="B435" s="113"/>
      <c r="C435" s="117" t="s">
        <v>187</v>
      </c>
      <c r="D435" s="118" t="s">
        <v>409</v>
      </c>
      <c r="E435" s="119">
        <v>729309.99</v>
      </c>
      <c r="F435" s="119">
        <v>137413.65</v>
      </c>
      <c r="G435" s="119">
        <v>94491.26</v>
      </c>
      <c r="H435" s="119">
        <v>69856.45</v>
      </c>
      <c r="I435" s="119">
        <v>51180.579999999994</v>
      </c>
      <c r="J435" s="119">
        <v>101647.66999999998</v>
      </c>
      <c r="K435" s="119">
        <v>128895.40000000001</v>
      </c>
      <c r="L435" s="119">
        <v>72937.440000000002</v>
      </c>
      <c r="M435" s="119">
        <v>186497.12</v>
      </c>
      <c r="N435" s="119">
        <v>186375.74999999997</v>
      </c>
      <c r="O435" s="119">
        <v>151478.31999999998</v>
      </c>
      <c r="P435" s="119">
        <v>497492.47</v>
      </c>
      <c r="Q435" s="119">
        <f t="shared" si="8"/>
        <v>2407576.0999999996</v>
      </c>
      <c r="R435" s="115"/>
      <c r="S435" s="116"/>
      <c r="T435" s="113"/>
      <c r="U435" s="119">
        <f>IF($E$5=Master!$D$4,E435,
IF($F$5=Master!$D$4,SUM(E435:F435),
IF($G$5=Master!$D$4,SUM(E435:G435),
IF($H$5=Master!$D$4,SUM(E435:H435),
IF($I$5=Master!$D$4,SUM(E435:I435),
IF($J$5=Master!$D$4,SUM(E435:J435),
IF($K$5=Master!$D$4,SUM(E435:K435),
IF($L$5=Master!$D$4,SUM(E435:L435),
IF($M$5=Master!$D$4,SUM(E435:M435),
IF($N$5=Master!$D$4,SUM(E435:N435),
IF($O$5=Master!$D$4,SUM(E435:O435),
IF($P$5=Master!$D$4,SUM(E435:P435),0))))))))))))</f>
        <v>961214.9</v>
      </c>
      <c r="V435" s="115"/>
    </row>
    <row r="436" spans="2:22" x14ac:dyDescent="0.2">
      <c r="B436" s="113"/>
      <c r="C436" s="117" t="s">
        <v>188</v>
      </c>
      <c r="D436" s="118" t="s">
        <v>410</v>
      </c>
      <c r="E436" s="119">
        <v>37253.79</v>
      </c>
      <c r="F436" s="119">
        <v>38471.800000000003</v>
      </c>
      <c r="G436" s="119">
        <v>67598.55</v>
      </c>
      <c r="H436" s="119">
        <v>72853.430000000008</v>
      </c>
      <c r="I436" s="119">
        <v>55717.909999999996</v>
      </c>
      <c r="J436" s="119">
        <v>51372.859999999993</v>
      </c>
      <c r="K436" s="119">
        <v>82251.87000000001</v>
      </c>
      <c r="L436" s="119">
        <v>48698.240000000005</v>
      </c>
      <c r="M436" s="119">
        <v>76748.139999999985</v>
      </c>
      <c r="N436" s="119">
        <v>86899.300000000017</v>
      </c>
      <c r="O436" s="119">
        <v>94187.5</v>
      </c>
      <c r="P436" s="119">
        <v>197362.21</v>
      </c>
      <c r="Q436" s="119">
        <f t="shared" si="8"/>
        <v>909415.6</v>
      </c>
      <c r="R436" s="115"/>
      <c r="S436" s="116"/>
      <c r="T436" s="113"/>
      <c r="U436" s="119">
        <f>IF($E$5=Master!$D$4,E436,
IF($F$5=Master!$D$4,SUM(E436:F436),
IF($G$5=Master!$D$4,SUM(E436:G436),
IF($H$5=Master!$D$4,SUM(E436:H436),
IF($I$5=Master!$D$4,SUM(E436:I436),
IF($J$5=Master!$D$4,SUM(E436:J436),
IF($K$5=Master!$D$4,SUM(E436:K436),
IF($L$5=Master!$D$4,SUM(E436:L436),
IF($M$5=Master!$D$4,SUM(E436:M436),
IF($N$5=Master!$D$4,SUM(E436:N436),
IF($O$5=Master!$D$4,SUM(E436:O436),
IF($P$5=Master!$D$4,SUM(E436:P436),0))))))))))))</f>
        <v>143324.14000000001</v>
      </c>
      <c r="V436" s="115"/>
    </row>
    <row r="437" spans="2:22" ht="25.5" x14ac:dyDescent="0.2">
      <c r="B437" s="113"/>
      <c r="C437" s="117" t="s">
        <v>189</v>
      </c>
      <c r="D437" s="118" t="s">
        <v>404</v>
      </c>
      <c r="E437" s="119">
        <v>73228.09000000004</v>
      </c>
      <c r="F437" s="119">
        <v>74848.640000000043</v>
      </c>
      <c r="G437" s="119">
        <v>138738.42999999996</v>
      </c>
      <c r="H437" s="119">
        <v>120106.23</v>
      </c>
      <c r="I437" s="119">
        <v>107392.63</v>
      </c>
      <c r="J437" s="119">
        <v>100822.42999999995</v>
      </c>
      <c r="K437" s="119">
        <v>110621.60000000005</v>
      </c>
      <c r="L437" s="119">
        <v>91895.25</v>
      </c>
      <c r="M437" s="119">
        <v>100048.60999999999</v>
      </c>
      <c r="N437" s="119">
        <v>102196.73000000003</v>
      </c>
      <c r="O437" s="119">
        <v>103874.67000000001</v>
      </c>
      <c r="P437" s="119">
        <v>179662.48399999712</v>
      </c>
      <c r="Q437" s="119">
        <f t="shared" si="8"/>
        <v>1303435.7939999972</v>
      </c>
      <c r="R437" s="115"/>
      <c r="S437" s="116"/>
      <c r="T437" s="113"/>
      <c r="U437" s="119">
        <f>IF($E$5=Master!$D$4,E437,
IF($F$5=Master!$D$4,SUM(E437:F437),
IF($G$5=Master!$D$4,SUM(E437:G437),
IF($H$5=Master!$D$4,SUM(E437:H437),
IF($I$5=Master!$D$4,SUM(E437:I437),
IF($J$5=Master!$D$4,SUM(E437:J437),
IF($K$5=Master!$D$4,SUM(E437:K437),
IF($L$5=Master!$D$4,SUM(E437:L437),
IF($M$5=Master!$D$4,SUM(E437:M437),
IF($N$5=Master!$D$4,SUM(E437:N437),
IF($O$5=Master!$D$4,SUM(E437:O437),
IF($P$5=Master!$D$4,SUM(E437:P437),0))))))))))))</f>
        <v>286815.16000000003</v>
      </c>
      <c r="V437" s="115"/>
    </row>
    <row r="438" spans="2:22" x14ac:dyDescent="0.2">
      <c r="B438" s="113"/>
      <c r="C438" s="117" t="s">
        <v>190</v>
      </c>
      <c r="D438" s="118" t="s">
        <v>411</v>
      </c>
      <c r="E438" s="119">
        <v>73912.55</v>
      </c>
      <c r="F438" s="119">
        <v>126446.73</v>
      </c>
      <c r="G438" s="119">
        <v>122531.01</v>
      </c>
      <c r="H438" s="119">
        <v>119724.45999999998</v>
      </c>
      <c r="I438" s="119">
        <v>114009.86999999998</v>
      </c>
      <c r="J438" s="119">
        <v>127649.21000000002</v>
      </c>
      <c r="K438" s="119">
        <v>135011.02000000002</v>
      </c>
      <c r="L438" s="119">
        <v>112632.26999999997</v>
      </c>
      <c r="M438" s="119">
        <v>112931.56</v>
      </c>
      <c r="N438" s="119">
        <v>134070.63999999996</v>
      </c>
      <c r="O438" s="119">
        <v>137605.60000000003</v>
      </c>
      <c r="P438" s="119">
        <v>227135.62999999998</v>
      </c>
      <c r="Q438" s="119">
        <f t="shared" si="8"/>
        <v>1543660.5499999998</v>
      </c>
      <c r="R438" s="115"/>
      <c r="S438" s="116"/>
      <c r="T438" s="113"/>
      <c r="U438" s="119">
        <f>IF($E$5=Master!$D$4,E438,
IF($F$5=Master!$D$4,SUM(E438:F438),
IF($G$5=Master!$D$4,SUM(E438:G438),
IF($H$5=Master!$D$4,SUM(E438:H438),
IF($I$5=Master!$D$4,SUM(E438:I438),
IF($J$5=Master!$D$4,SUM(E438:J438),
IF($K$5=Master!$D$4,SUM(E438:K438),
IF($L$5=Master!$D$4,SUM(E438:L438),
IF($M$5=Master!$D$4,SUM(E438:M438),
IF($N$5=Master!$D$4,SUM(E438:N438),
IF($O$5=Master!$D$4,SUM(E438:O438),
IF($P$5=Master!$D$4,SUM(E438:P438),0))))))))))))</f>
        <v>322890.28999999998</v>
      </c>
      <c r="V438" s="115"/>
    </row>
    <row r="439" spans="2:22" x14ac:dyDescent="0.2">
      <c r="B439" s="113"/>
      <c r="C439" s="117" t="s">
        <v>191</v>
      </c>
      <c r="D439" s="118" t="s">
        <v>412</v>
      </c>
      <c r="E439" s="119">
        <v>107502.09999999999</v>
      </c>
      <c r="F439" s="119">
        <v>108063.15999999999</v>
      </c>
      <c r="G439" s="119">
        <v>147422.93</v>
      </c>
      <c r="H439" s="119">
        <v>171803.59000000003</v>
      </c>
      <c r="I439" s="119">
        <v>149143.70000000004</v>
      </c>
      <c r="J439" s="119">
        <v>161787.47</v>
      </c>
      <c r="K439" s="119">
        <v>170073.22000000006</v>
      </c>
      <c r="L439" s="119">
        <v>140223.12000000005</v>
      </c>
      <c r="M439" s="119">
        <v>168767.53000000003</v>
      </c>
      <c r="N439" s="119">
        <v>180594.44</v>
      </c>
      <c r="O439" s="119">
        <v>167317.00000000003</v>
      </c>
      <c r="P439" s="119">
        <v>335762.02999999479</v>
      </c>
      <c r="Q439" s="119">
        <f t="shared" si="8"/>
        <v>2008460.2899999949</v>
      </c>
      <c r="R439" s="115"/>
      <c r="S439" s="116"/>
      <c r="T439" s="113"/>
      <c r="U439" s="119">
        <f>IF($E$5=Master!$D$4,E439,
IF($F$5=Master!$D$4,SUM(E439:F439),
IF($G$5=Master!$D$4,SUM(E439:G439),
IF($H$5=Master!$D$4,SUM(E439:H439),
IF($I$5=Master!$D$4,SUM(E439:I439),
IF($J$5=Master!$D$4,SUM(E439:J439),
IF($K$5=Master!$D$4,SUM(E439:K439),
IF($L$5=Master!$D$4,SUM(E439:L439),
IF($M$5=Master!$D$4,SUM(E439:M439),
IF($N$5=Master!$D$4,SUM(E439:N439),
IF($O$5=Master!$D$4,SUM(E439:O439),
IF($P$5=Master!$D$4,SUM(E439:P439),0))))))))))))</f>
        <v>362988.18999999994</v>
      </c>
      <c r="V439" s="115"/>
    </row>
    <row r="440" spans="2:22" x14ac:dyDescent="0.2">
      <c r="B440" s="113"/>
      <c r="C440" s="117" t="s">
        <v>192</v>
      </c>
      <c r="D440" s="118" t="s">
        <v>413</v>
      </c>
      <c r="E440" s="119">
        <v>736052.35000000009</v>
      </c>
      <c r="F440" s="119">
        <v>1171981.1400000001</v>
      </c>
      <c r="G440" s="119">
        <v>1177895.6599999999</v>
      </c>
      <c r="H440" s="119">
        <v>1178023.6600000001</v>
      </c>
      <c r="I440" s="119">
        <v>1177103.1899999997</v>
      </c>
      <c r="J440" s="119">
        <v>1175575.22</v>
      </c>
      <c r="K440" s="119">
        <v>1185657.8399999996</v>
      </c>
      <c r="L440" s="119">
        <v>1177736.5299999998</v>
      </c>
      <c r="M440" s="119">
        <v>1177171.77</v>
      </c>
      <c r="N440" s="119">
        <v>1182366.6400000001</v>
      </c>
      <c r="O440" s="119">
        <v>1180512.0999999999</v>
      </c>
      <c r="P440" s="119">
        <v>1647838.9000000004</v>
      </c>
      <c r="Q440" s="119">
        <f t="shared" si="8"/>
        <v>14167915</v>
      </c>
      <c r="R440" s="115"/>
      <c r="S440" s="116"/>
      <c r="T440" s="113"/>
      <c r="U440" s="119">
        <f>IF($E$5=Master!$D$4,E440,
IF($F$5=Master!$D$4,SUM(E440:F440),
IF($G$5=Master!$D$4,SUM(E440:G440),
IF($H$5=Master!$D$4,SUM(E440:H440),
IF($I$5=Master!$D$4,SUM(E440:I440),
IF($J$5=Master!$D$4,SUM(E440:J440),
IF($K$5=Master!$D$4,SUM(E440:K440),
IF($L$5=Master!$D$4,SUM(E440:L440),
IF($M$5=Master!$D$4,SUM(E440:M440),
IF($N$5=Master!$D$4,SUM(E440:N440),
IF($O$5=Master!$D$4,SUM(E440:O440),
IF($P$5=Master!$D$4,SUM(E440:P440),0))))))))))))</f>
        <v>3085929.1500000004</v>
      </c>
      <c r="V440" s="115"/>
    </row>
    <row r="441" spans="2:22" x14ac:dyDescent="0.2">
      <c r="B441" s="113"/>
      <c r="C441" s="117" t="s">
        <v>193</v>
      </c>
      <c r="D441" s="118" t="s">
        <v>414</v>
      </c>
      <c r="E441" s="119">
        <v>1292283.2300000002</v>
      </c>
      <c r="F441" s="119">
        <v>2168160.2799999998</v>
      </c>
      <c r="G441" s="119">
        <v>1777285.01</v>
      </c>
      <c r="H441" s="119">
        <v>2090628.1800000002</v>
      </c>
      <c r="I441" s="119">
        <v>1548752.6600000001</v>
      </c>
      <c r="J441" s="119">
        <v>2103173.1800000002</v>
      </c>
      <c r="K441" s="119">
        <v>1487793.3299999998</v>
      </c>
      <c r="L441" s="119">
        <v>1186887.7499999998</v>
      </c>
      <c r="M441" s="119">
        <v>2117311.8100000005</v>
      </c>
      <c r="N441" s="119">
        <v>2091446.5200000007</v>
      </c>
      <c r="O441" s="119">
        <v>2027794.93</v>
      </c>
      <c r="P441" s="119">
        <v>2446032.7599999998</v>
      </c>
      <c r="Q441" s="119">
        <f t="shared" si="8"/>
        <v>22337549.640000001</v>
      </c>
      <c r="R441" s="115"/>
      <c r="S441" s="116"/>
      <c r="T441" s="113"/>
      <c r="U441" s="119">
        <f>IF($E$5=Master!$D$4,E441,
IF($F$5=Master!$D$4,SUM(E441:F441),
IF($G$5=Master!$D$4,SUM(E441:G441),
IF($H$5=Master!$D$4,SUM(E441:H441),
IF($I$5=Master!$D$4,SUM(E441:I441),
IF($J$5=Master!$D$4,SUM(E441:J441),
IF($K$5=Master!$D$4,SUM(E441:K441),
IF($L$5=Master!$D$4,SUM(E441:L441),
IF($M$5=Master!$D$4,SUM(E441:M441),
IF($N$5=Master!$D$4,SUM(E441:N441),
IF($O$5=Master!$D$4,SUM(E441:O441),
IF($P$5=Master!$D$4,SUM(E441:P441),0))))))))))))</f>
        <v>5237728.5199999996</v>
      </c>
      <c r="V441" s="115"/>
    </row>
    <row r="442" spans="2:22" x14ac:dyDescent="0.2">
      <c r="B442" s="113"/>
      <c r="C442" s="117" t="s">
        <v>194</v>
      </c>
      <c r="D442" s="118" t="s">
        <v>415</v>
      </c>
      <c r="E442" s="119">
        <v>4944.9900000000007</v>
      </c>
      <c r="F442" s="119">
        <v>5573.7800000000007</v>
      </c>
      <c r="G442" s="119">
        <v>9259.58</v>
      </c>
      <c r="H442" s="119">
        <v>7498.0499999999993</v>
      </c>
      <c r="I442" s="119">
        <v>7640.2900000000009</v>
      </c>
      <c r="J442" s="119">
        <v>6636.2099999999991</v>
      </c>
      <c r="K442" s="119">
        <v>6124.7400000000007</v>
      </c>
      <c r="L442" s="119">
        <v>5633.3200000000006</v>
      </c>
      <c r="M442" s="119">
        <v>5713.5400000000027</v>
      </c>
      <c r="N442" s="119">
        <v>6299.1000000000013</v>
      </c>
      <c r="O442" s="119">
        <v>7168.9100000000017</v>
      </c>
      <c r="P442" s="119">
        <v>9070.0400000000009</v>
      </c>
      <c r="Q442" s="119">
        <f t="shared" si="8"/>
        <v>81562.549999999988</v>
      </c>
      <c r="R442" s="115"/>
      <c r="S442" s="116"/>
      <c r="T442" s="113"/>
      <c r="U442" s="119">
        <f>IF($E$5=Master!$D$4,E442,
IF($F$5=Master!$D$4,SUM(E442:F442),
IF($G$5=Master!$D$4,SUM(E442:G442),
IF($H$5=Master!$D$4,SUM(E442:H442),
IF($I$5=Master!$D$4,SUM(E442:I442),
IF($J$5=Master!$D$4,SUM(E442:J442),
IF($K$5=Master!$D$4,SUM(E442:K442),
IF($L$5=Master!$D$4,SUM(E442:L442),
IF($M$5=Master!$D$4,SUM(E442:M442),
IF($N$5=Master!$D$4,SUM(E442:N442),
IF($O$5=Master!$D$4,SUM(E442:O442),
IF($P$5=Master!$D$4,SUM(E442:P442),0))))))))))))</f>
        <v>19778.349999999999</v>
      </c>
      <c r="V442" s="115"/>
    </row>
    <row r="443" spans="2:22" x14ac:dyDescent="0.2">
      <c r="B443" s="113"/>
      <c r="C443" s="117" t="s">
        <v>195</v>
      </c>
      <c r="D443" s="118" t="s">
        <v>416</v>
      </c>
      <c r="E443" s="119">
        <v>0</v>
      </c>
      <c r="F443" s="119">
        <v>10000</v>
      </c>
      <c r="G443" s="119">
        <v>15620.489999999998</v>
      </c>
      <c r="H443" s="119">
        <v>23440.490000000005</v>
      </c>
      <c r="I443" s="119">
        <v>19891.510000000002</v>
      </c>
      <c r="J443" s="119">
        <v>16524.640000000003</v>
      </c>
      <c r="K443" s="119">
        <v>24985.98</v>
      </c>
      <c r="L443" s="119">
        <v>12657.900000000003</v>
      </c>
      <c r="M443" s="119">
        <v>18175.79</v>
      </c>
      <c r="N443" s="119">
        <v>24370.6</v>
      </c>
      <c r="O443" s="119">
        <v>20339.939999999999</v>
      </c>
      <c r="P443" s="119">
        <v>89396.659999999989</v>
      </c>
      <c r="Q443" s="119">
        <f t="shared" si="8"/>
        <v>275404</v>
      </c>
      <c r="R443" s="115"/>
      <c r="S443" s="116"/>
      <c r="T443" s="113"/>
      <c r="U443" s="119">
        <f>IF($E$5=Master!$D$4,E443,
IF($F$5=Master!$D$4,SUM(E443:F443),
IF($G$5=Master!$D$4,SUM(E443:G443),
IF($H$5=Master!$D$4,SUM(E443:H443),
IF($I$5=Master!$D$4,SUM(E443:I443),
IF($J$5=Master!$D$4,SUM(E443:J443),
IF($K$5=Master!$D$4,SUM(E443:K443),
IF($L$5=Master!$D$4,SUM(E443:L443),
IF($M$5=Master!$D$4,SUM(E443:M443),
IF($N$5=Master!$D$4,SUM(E443:N443),
IF($O$5=Master!$D$4,SUM(E443:O443),
IF($P$5=Master!$D$4,SUM(E443:P443),0))))))))))))</f>
        <v>25620.489999999998</v>
      </c>
      <c r="V443" s="115"/>
    </row>
    <row r="444" spans="2:22" x14ac:dyDescent="0.2">
      <c r="B444" s="113"/>
      <c r="C444" s="117" t="s">
        <v>196</v>
      </c>
      <c r="D444" s="118" t="s">
        <v>417</v>
      </c>
      <c r="E444" s="119">
        <v>964500</v>
      </c>
      <c r="F444" s="119">
        <v>1001659.66</v>
      </c>
      <c r="G444" s="119">
        <v>2967874.3000000007</v>
      </c>
      <c r="H444" s="119">
        <v>4279424.4299999988</v>
      </c>
      <c r="I444" s="119">
        <v>2329947.1999999997</v>
      </c>
      <c r="J444" s="119">
        <v>3102753.9899999979</v>
      </c>
      <c r="K444" s="119">
        <v>4544128.72</v>
      </c>
      <c r="L444" s="119">
        <v>2002637.4900000012</v>
      </c>
      <c r="M444" s="119">
        <v>4439568.66</v>
      </c>
      <c r="N444" s="119">
        <v>4470171.3099999968</v>
      </c>
      <c r="O444" s="119">
        <v>5389644.9299999988</v>
      </c>
      <c r="P444" s="119">
        <v>12512702.3099999</v>
      </c>
      <c r="Q444" s="119">
        <f t="shared" si="8"/>
        <v>48005012.999999896</v>
      </c>
      <c r="R444" s="115"/>
      <c r="S444" s="116"/>
      <c r="T444" s="113"/>
      <c r="U444" s="119">
        <f>IF($E$5=Master!$D$4,E444,
IF($F$5=Master!$D$4,SUM(E444:F444),
IF($G$5=Master!$D$4,SUM(E444:G444),
IF($H$5=Master!$D$4,SUM(E444:H444),
IF($I$5=Master!$D$4,SUM(E444:I444),
IF($J$5=Master!$D$4,SUM(E444:J444),
IF($K$5=Master!$D$4,SUM(E444:K444),
IF($L$5=Master!$D$4,SUM(E444:L444),
IF($M$5=Master!$D$4,SUM(E444:M444),
IF($N$5=Master!$D$4,SUM(E444:N444),
IF($O$5=Master!$D$4,SUM(E444:O444),
IF($P$5=Master!$D$4,SUM(E444:P444),0))))))))))))</f>
        <v>4934033.9600000009</v>
      </c>
      <c r="V444" s="115"/>
    </row>
    <row r="445" spans="2:22" x14ac:dyDescent="0.2">
      <c r="B445" s="113"/>
      <c r="C445" s="117" t="s">
        <v>197</v>
      </c>
      <c r="D445" s="118" t="s">
        <v>418</v>
      </c>
      <c r="E445" s="119">
        <v>0</v>
      </c>
      <c r="F445" s="119">
        <v>11223.11</v>
      </c>
      <c r="G445" s="119">
        <v>310592.75</v>
      </c>
      <c r="H445" s="119">
        <v>465153.08999999997</v>
      </c>
      <c r="I445" s="119">
        <v>195957.86</v>
      </c>
      <c r="J445" s="119">
        <v>208879.99</v>
      </c>
      <c r="K445" s="119">
        <v>516000.69</v>
      </c>
      <c r="L445" s="119">
        <v>188331.65000000002</v>
      </c>
      <c r="M445" s="119">
        <v>542593.86</v>
      </c>
      <c r="N445" s="119">
        <v>530000.98</v>
      </c>
      <c r="O445" s="119">
        <v>661711.69999999995</v>
      </c>
      <c r="P445" s="119">
        <v>1610554.3199999998</v>
      </c>
      <c r="Q445" s="119">
        <f t="shared" si="8"/>
        <v>5241000</v>
      </c>
      <c r="R445" s="115"/>
      <c r="S445" s="116"/>
      <c r="T445" s="113"/>
      <c r="U445" s="119">
        <f>IF($E$5=Master!$D$4,E445,
IF($F$5=Master!$D$4,SUM(E445:F445),
IF($G$5=Master!$D$4,SUM(E445:G445),
IF($H$5=Master!$D$4,SUM(E445:H445),
IF($I$5=Master!$D$4,SUM(E445:I445),
IF($J$5=Master!$D$4,SUM(E445:J445),
IF($K$5=Master!$D$4,SUM(E445:K445),
IF($L$5=Master!$D$4,SUM(E445:L445),
IF($M$5=Master!$D$4,SUM(E445:M445),
IF($N$5=Master!$D$4,SUM(E445:N445),
IF($O$5=Master!$D$4,SUM(E445:O445),
IF($P$5=Master!$D$4,SUM(E445:P445),0))))))))))))</f>
        <v>321815.86</v>
      </c>
      <c r="V445" s="115"/>
    </row>
    <row r="446" spans="2:22" x14ac:dyDescent="0.2">
      <c r="B446" s="113"/>
      <c r="C446" s="117" t="s">
        <v>198</v>
      </c>
      <c r="D446" s="118" t="s">
        <v>419</v>
      </c>
      <c r="E446" s="119">
        <v>201400</v>
      </c>
      <c r="F446" s="119">
        <v>0</v>
      </c>
      <c r="G446" s="119">
        <v>5217631.01</v>
      </c>
      <c r="H446" s="119">
        <v>8975038.8099999987</v>
      </c>
      <c r="I446" s="119">
        <v>4073207.3200000003</v>
      </c>
      <c r="J446" s="119">
        <v>4519430.72</v>
      </c>
      <c r="K446" s="119">
        <v>10019098.010000002</v>
      </c>
      <c r="L446" s="119">
        <v>3909302.83</v>
      </c>
      <c r="M446" s="119">
        <v>10102866.259999998</v>
      </c>
      <c r="N446" s="119">
        <v>10310767.17</v>
      </c>
      <c r="O446" s="119">
        <v>13835902.5</v>
      </c>
      <c r="P446" s="119">
        <v>33851355.370000005</v>
      </c>
      <c r="Q446" s="119">
        <f t="shared" si="8"/>
        <v>105016000</v>
      </c>
      <c r="R446" s="115"/>
      <c r="S446" s="116"/>
      <c r="T446" s="113"/>
      <c r="U446" s="119">
        <f>IF($E$5=Master!$D$4,E446,
IF($F$5=Master!$D$4,SUM(E446:F446),
IF($G$5=Master!$D$4,SUM(E446:G446),
IF($H$5=Master!$D$4,SUM(E446:H446),
IF($I$5=Master!$D$4,SUM(E446:I446),
IF($J$5=Master!$D$4,SUM(E446:J446),
IF($K$5=Master!$D$4,SUM(E446:K446),
IF($L$5=Master!$D$4,SUM(E446:L446),
IF($M$5=Master!$D$4,SUM(E446:M446),
IF($N$5=Master!$D$4,SUM(E446:N446),
IF($O$5=Master!$D$4,SUM(E446:O446),
IF($P$5=Master!$D$4,SUM(E446:P446),0))))))))))))</f>
        <v>5419031.0099999998</v>
      </c>
      <c r="V446" s="115"/>
    </row>
    <row r="447" spans="2:22" x14ac:dyDescent="0.2">
      <c r="B447" s="113"/>
      <c r="C447" s="117" t="s">
        <v>199</v>
      </c>
      <c r="D447" s="118" t="s">
        <v>420</v>
      </c>
      <c r="E447" s="119">
        <v>441000</v>
      </c>
      <c r="F447" s="119">
        <v>625000</v>
      </c>
      <c r="G447" s="119">
        <v>2118816.5599999991</v>
      </c>
      <c r="H447" s="119">
        <v>1512393.5200000003</v>
      </c>
      <c r="I447" s="119">
        <v>722811.19000000006</v>
      </c>
      <c r="J447" s="119">
        <v>1520488.6400000006</v>
      </c>
      <c r="K447" s="119">
        <v>2039218.5800000003</v>
      </c>
      <c r="L447" s="119">
        <v>1166127.1900000002</v>
      </c>
      <c r="M447" s="119">
        <v>3320442.05</v>
      </c>
      <c r="N447" s="119">
        <v>3275865.6300000004</v>
      </c>
      <c r="O447" s="119">
        <v>2491848.1899999995</v>
      </c>
      <c r="P447" s="119">
        <v>9345991.4499999993</v>
      </c>
      <c r="Q447" s="119">
        <f t="shared" si="8"/>
        <v>28580003</v>
      </c>
      <c r="R447" s="115"/>
      <c r="S447" s="116"/>
      <c r="T447" s="113"/>
      <c r="U447" s="119">
        <f>IF($E$5=Master!$D$4,E447,
IF($F$5=Master!$D$4,SUM(E447:F447),
IF($G$5=Master!$D$4,SUM(E447:G447),
IF($H$5=Master!$D$4,SUM(E447:H447),
IF($I$5=Master!$D$4,SUM(E447:I447),
IF($J$5=Master!$D$4,SUM(E447:J447),
IF($K$5=Master!$D$4,SUM(E447:K447),
IF($L$5=Master!$D$4,SUM(E447:L447),
IF($M$5=Master!$D$4,SUM(E447:M447),
IF($N$5=Master!$D$4,SUM(E447:N447),
IF($O$5=Master!$D$4,SUM(E447:O447),
IF($P$5=Master!$D$4,SUM(E447:P447),0))))))))))))</f>
        <v>3184816.5599999991</v>
      </c>
      <c r="V447" s="115"/>
    </row>
    <row r="448" spans="2:22" ht="25.5" x14ac:dyDescent="0.2">
      <c r="B448" s="113"/>
      <c r="C448" s="117" t="s">
        <v>200</v>
      </c>
      <c r="D448" s="118" t="s">
        <v>421</v>
      </c>
      <c r="E448" s="119">
        <v>0</v>
      </c>
      <c r="F448" s="119">
        <v>436668.71</v>
      </c>
      <c r="G448" s="119">
        <v>1221774.3200000003</v>
      </c>
      <c r="H448" s="119">
        <v>493665.25000000006</v>
      </c>
      <c r="I448" s="119">
        <v>270703.06000000006</v>
      </c>
      <c r="J448" s="119">
        <v>299084.75</v>
      </c>
      <c r="K448" s="119">
        <v>541145.66</v>
      </c>
      <c r="L448" s="119">
        <v>269132.89</v>
      </c>
      <c r="M448" s="119">
        <v>542563.62000000011</v>
      </c>
      <c r="N448" s="119">
        <v>550927.45000000007</v>
      </c>
      <c r="O448" s="119">
        <v>655082.56000000006</v>
      </c>
      <c r="P448" s="119">
        <v>1457251.73</v>
      </c>
      <c r="Q448" s="119">
        <f t="shared" si="8"/>
        <v>6738000.0000000019</v>
      </c>
      <c r="R448" s="115"/>
      <c r="S448" s="116"/>
      <c r="T448" s="113"/>
      <c r="U448" s="119">
        <f>IF($E$5=Master!$D$4,E448,
IF($F$5=Master!$D$4,SUM(E448:F448),
IF($G$5=Master!$D$4,SUM(E448:G448),
IF($H$5=Master!$D$4,SUM(E448:H448),
IF($I$5=Master!$D$4,SUM(E448:I448),
IF($J$5=Master!$D$4,SUM(E448:J448),
IF($K$5=Master!$D$4,SUM(E448:K448),
IF($L$5=Master!$D$4,SUM(E448:L448),
IF($M$5=Master!$D$4,SUM(E448:M448),
IF($N$5=Master!$D$4,SUM(E448:N448),
IF($O$5=Master!$D$4,SUM(E448:O448),
IF($P$5=Master!$D$4,SUM(E448:P448),0))))))))))))</f>
        <v>1658443.0300000003</v>
      </c>
      <c r="V448" s="115"/>
    </row>
    <row r="449" spans="2:22" x14ac:dyDescent="0.2">
      <c r="B449" s="113"/>
      <c r="C449" s="117" t="s">
        <v>512</v>
      </c>
      <c r="D449" s="118" t="s">
        <v>513</v>
      </c>
      <c r="E449" s="119">
        <v>27728.480000000007</v>
      </c>
      <c r="F449" s="119">
        <v>1539634.6900000002</v>
      </c>
      <c r="G449" s="119">
        <v>1553407.49</v>
      </c>
      <c r="H449" s="119">
        <v>576004.21999999986</v>
      </c>
      <c r="I449" s="119">
        <v>1050743.8200000003</v>
      </c>
      <c r="J449" s="119">
        <v>47828.560000000012</v>
      </c>
      <c r="K449" s="119">
        <v>47188.479999999981</v>
      </c>
      <c r="L449" s="119">
        <v>36254.590000000004</v>
      </c>
      <c r="M449" s="119">
        <v>289318.93</v>
      </c>
      <c r="N449" s="119">
        <v>44854.109999999971</v>
      </c>
      <c r="O449" s="119">
        <v>44403.19999999999</v>
      </c>
      <c r="P449" s="119">
        <v>67317.713000006072</v>
      </c>
      <c r="Q449" s="119">
        <f t="shared" si="8"/>
        <v>5324684.2830000063</v>
      </c>
      <c r="R449" s="115"/>
      <c r="S449" s="116"/>
      <c r="T449" s="113"/>
      <c r="U449" s="119">
        <f>IF($E$5=Master!$D$4,E449,
IF($F$5=Master!$D$4,SUM(E449:F449),
IF($G$5=Master!$D$4,SUM(E449:G449),
IF($H$5=Master!$D$4,SUM(E449:H449),
IF($I$5=Master!$D$4,SUM(E449:I449),
IF($J$5=Master!$D$4,SUM(E449:J449),
IF($K$5=Master!$D$4,SUM(E449:K449),
IF($L$5=Master!$D$4,SUM(E449:L449),
IF($M$5=Master!$D$4,SUM(E449:M449),
IF($N$5=Master!$D$4,SUM(E449:N449),
IF($O$5=Master!$D$4,SUM(E449:O449),
IF($P$5=Master!$D$4,SUM(E449:P449),0))))))))))))</f>
        <v>3120770.66</v>
      </c>
      <c r="V449" s="115"/>
    </row>
    <row r="450" spans="2:22" x14ac:dyDescent="0.2">
      <c r="B450" s="113"/>
      <c r="C450" s="117" t="s">
        <v>546</v>
      </c>
      <c r="D450" s="118" t="s">
        <v>547</v>
      </c>
      <c r="E450" s="119">
        <v>70823.440000000017</v>
      </c>
      <c r="F450" s="119">
        <v>73427.770000000019</v>
      </c>
      <c r="G450" s="119">
        <v>203941.55000000002</v>
      </c>
      <c r="H450" s="119">
        <v>127533.95000000004</v>
      </c>
      <c r="I450" s="119">
        <v>92777.540000000023</v>
      </c>
      <c r="J450" s="119">
        <v>93894.94</v>
      </c>
      <c r="K450" s="119">
        <v>95978.370000000054</v>
      </c>
      <c r="L450" s="119">
        <v>91123.060000000012</v>
      </c>
      <c r="M450" s="119">
        <v>95342.480000000098</v>
      </c>
      <c r="N450" s="119">
        <v>101158.18999999999</v>
      </c>
      <c r="O450" s="119">
        <v>99131.070000000036</v>
      </c>
      <c r="P450" s="119">
        <v>127609.55899999684</v>
      </c>
      <c r="Q450" s="119">
        <f t="shared" si="8"/>
        <v>1272741.9189999972</v>
      </c>
      <c r="R450" s="115"/>
      <c r="S450" s="116"/>
      <c r="T450" s="113"/>
      <c r="U450" s="119">
        <f>IF($E$5=Master!$D$4,E450,
IF($F$5=Master!$D$4,SUM(E450:F450),
IF($G$5=Master!$D$4,SUM(E450:G450),
IF($H$5=Master!$D$4,SUM(E450:H450),
IF($I$5=Master!$D$4,SUM(E450:I450),
IF($J$5=Master!$D$4,SUM(E450:J450),
IF($K$5=Master!$D$4,SUM(E450:K450),
IF($L$5=Master!$D$4,SUM(E450:L450),
IF($M$5=Master!$D$4,SUM(E450:M450),
IF($N$5=Master!$D$4,SUM(E450:N450),
IF($O$5=Master!$D$4,SUM(E450:O450),
IF($P$5=Master!$D$4,SUM(E450:P450),0))))))))))))</f>
        <v>348192.76</v>
      </c>
      <c r="V450" s="115"/>
    </row>
    <row r="451" spans="2:22" x14ac:dyDescent="0.2">
      <c r="B451" s="113"/>
      <c r="C451" s="117" t="s">
        <v>548</v>
      </c>
      <c r="D451" s="118" t="s">
        <v>549</v>
      </c>
      <c r="E451" s="119">
        <v>99341.620000000039</v>
      </c>
      <c r="F451" s="119">
        <v>83694.750000000044</v>
      </c>
      <c r="G451" s="119">
        <v>275767.63000000012</v>
      </c>
      <c r="H451" s="119">
        <v>277587.93</v>
      </c>
      <c r="I451" s="119">
        <v>152008.94</v>
      </c>
      <c r="J451" s="119">
        <v>144215.46000000002</v>
      </c>
      <c r="K451" s="119">
        <v>155828.61999999991</v>
      </c>
      <c r="L451" s="119">
        <v>130853.69999999994</v>
      </c>
      <c r="M451" s="119">
        <v>130020.53000000003</v>
      </c>
      <c r="N451" s="119">
        <v>157808.24000000002</v>
      </c>
      <c r="O451" s="119">
        <v>162505.38</v>
      </c>
      <c r="P451" s="119">
        <v>150580.28999999992</v>
      </c>
      <c r="Q451" s="119">
        <f t="shared" si="8"/>
        <v>1920213.0899999999</v>
      </c>
      <c r="R451" s="115"/>
      <c r="S451" s="116"/>
      <c r="T451" s="113"/>
      <c r="U451" s="119">
        <f>IF($E$5=Master!$D$4,E451,
IF($F$5=Master!$D$4,SUM(E451:F451),
IF($G$5=Master!$D$4,SUM(E451:G451),
IF($H$5=Master!$D$4,SUM(E451:H451),
IF($I$5=Master!$D$4,SUM(E451:I451),
IF($J$5=Master!$D$4,SUM(E451:J451),
IF($K$5=Master!$D$4,SUM(E451:K451),
IF($L$5=Master!$D$4,SUM(E451:L451),
IF($M$5=Master!$D$4,SUM(E451:M451),
IF($N$5=Master!$D$4,SUM(E451:N451),
IF($O$5=Master!$D$4,SUM(E451:O451),
IF($P$5=Master!$D$4,SUM(E451:P451),0))))))))))))</f>
        <v>458804.00000000023</v>
      </c>
      <c r="V451" s="115"/>
    </row>
    <row r="452" spans="2:22" x14ac:dyDescent="0.2">
      <c r="B452" s="113"/>
      <c r="C452" s="117" t="s">
        <v>201</v>
      </c>
      <c r="D452" s="118" t="s">
        <v>422</v>
      </c>
      <c r="E452" s="119">
        <v>36835.919999999998</v>
      </c>
      <c r="F452" s="119">
        <v>41005.440000000002</v>
      </c>
      <c r="G452" s="119">
        <v>101923.69</v>
      </c>
      <c r="H452" s="119">
        <v>83711.650000000009</v>
      </c>
      <c r="I452" s="119">
        <v>85376.37000000001</v>
      </c>
      <c r="J452" s="119">
        <v>80661.63</v>
      </c>
      <c r="K452" s="119">
        <v>95182</v>
      </c>
      <c r="L452" s="119">
        <v>77464.860000000015</v>
      </c>
      <c r="M452" s="119">
        <v>78916.11</v>
      </c>
      <c r="N452" s="119">
        <v>99277.57</v>
      </c>
      <c r="O452" s="119">
        <v>95243.819999999992</v>
      </c>
      <c r="P452" s="119">
        <v>150617.54999999874</v>
      </c>
      <c r="Q452" s="119">
        <f t="shared" si="8"/>
        <v>1026216.6099999987</v>
      </c>
      <c r="R452" s="115"/>
      <c r="S452" s="116"/>
      <c r="T452" s="113"/>
      <c r="U452" s="119">
        <f>IF($E$5=Master!$D$4,E452,
IF($F$5=Master!$D$4,SUM(E452:F452),
IF($G$5=Master!$D$4,SUM(E452:G452),
IF($H$5=Master!$D$4,SUM(E452:H452),
IF($I$5=Master!$D$4,SUM(E452:I452),
IF($J$5=Master!$D$4,SUM(E452:J452),
IF($K$5=Master!$D$4,SUM(E452:K452),
IF($L$5=Master!$D$4,SUM(E452:L452),
IF($M$5=Master!$D$4,SUM(E452:M452),
IF($N$5=Master!$D$4,SUM(E452:N452),
IF($O$5=Master!$D$4,SUM(E452:O452),
IF($P$5=Master!$D$4,SUM(E452:P452),0))))))))))))</f>
        <v>179765.05</v>
      </c>
      <c r="V452" s="115"/>
    </row>
    <row r="453" spans="2:22" x14ac:dyDescent="0.2">
      <c r="B453" s="113"/>
      <c r="C453" s="117" t="s">
        <v>202</v>
      </c>
      <c r="D453" s="118" t="s">
        <v>423</v>
      </c>
      <c r="E453" s="119">
        <v>80950.09</v>
      </c>
      <c r="F453" s="119">
        <v>337236.04</v>
      </c>
      <c r="G453" s="119">
        <v>344068.73</v>
      </c>
      <c r="H453" s="119">
        <v>161364.51999999999</v>
      </c>
      <c r="I453" s="119">
        <v>20292.54</v>
      </c>
      <c r="J453" s="119">
        <v>23050.909999999996</v>
      </c>
      <c r="K453" s="119">
        <v>25475.030000000002</v>
      </c>
      <c r="L453" s="119">
        <v>20892.400000000001</v>
      </c>
      <c r="M453" s="119">
        <v>21474.289999999997</v>
      </c>
      <c r="N453" s="119">
        <v>25735.749999999996</v>
      </c>
      <c r="O453" s="119">
        <v>26070.25</v>
      </c>
      <c r="P453" s="119">
        <v>48472.849999999991</v>
      </c>
      <c r="Q453" s="119">
        <f t="shared" si="8"/>
        <v>1135083.4000000001</v>
      </c>
      <c r="R453" s="115"/>
      <c r="S453" s="116"/>
      <c r="T453" s="113"/>
      <c r="U453" s="119">
        <f>IF($E$5=Master!$D$4,E453,
IF($F$5=Master!$D$4,SUM(E453:F453),
IF($G$5=Master!$D$4,SUM(E453:G453),
IF($H$5=Master!$D$4,SUM(E453:H453),
IF($I$5=Master!$D$4,SUM(E453:I453),
IF($J$5=Master!$D$4,SUM(E453:J453),
IF($K$5=Master!$D$4,SUM(E453:K453),
IF($L$5=Master!$D$4,SUM(E453:L453),
IF($M$5=Master!$D$4,SUM(E453:M453),
IF($N$5=Master!$D$4,SUM(E453:N453),
IF($O$5=Master!$D$4,SUM(E453:O453),
IF($P$5=Master!$D$4,SUM(E453:P453),0))))))))))))</f>
        <v>762254.86</v>
      </c>
      <c r="V453" s="115"/>
    </row>
    <row r="454" spans="2:22" x14ac:dyDescent="0.2">
      <c r="B454" s="113"/>
      <c r="C454" s="117" t="s">
        <v>203</v>
      </c>
      <c r="D454" s="118" t="s">
        <v>424</v>
      </c>
      <c r="E454" s="119">
        <v>154771.62999999995</v>
      </c>
      <c r="F454" s="119">
        <v>157728.03999999992</v>
      </c>
      <c r="G454" s="119">
        <v>220973.28999999992</v>
      </c>
      <c r="H454" s="119">
        <v>223034.30999999997</v>
      </c>
      <c r="I454" s="119">
        <v>182691.06999999995</v>
      </c>
      <c r="J454" s="119">
        <v>203198.93999999992</v>
      </c>
      <c r="K454" s="119">
        <v>263277.24999999994</v>
      </c>
      <c r="L454" s="119">
        <v>185011.71999999997</v>
      </c>
      <c r="M454" s="119">
        <v>191755.08999999994</v>
      </c>
      <c r="N454" s="119">
        <v>258841.58</v>
      </c>
      <c r="O454" s="119">
        <v>254369.0199999999</v>
      </c>
      <c r="P454" s="119">
        <v>636372.5169999944</v>
      </c>
      <c r="Q454" s="119">
        <f t="shared" si="8"/>
        <v>2932024.4569999939</v>
      </c>
      <c r="R454" s="115"/>
      <c r="S454" s="116"/>
      <c r="T454" s="113"/>
      <c r="U454" s="119">
        <f>IF($E$5=Master!$D$4,E454,
IF($F$5=Master!$D$4,SUM(E454:F454),
IF($G$5=Master!$D$4,SUM(E454:G454),
IF($H$5=Master!$D$4,SUM(E454:H454),
IF($I$5=Master!$D$4,SUM(E454:I454),
IF($J$5=Master!$D$4,SUM(E454:J454),
IF($K$5=Master!$D$4,SUM(E454:K454),
IF($L$5=Master!$D$4,SUM(E454:L454),
IF($M$5=Master!$D$4,SUM(E454:M454),
IF($N$5=Master!$D$4,SUM(E454:N454),
IF($O$5=Master!$D$4,SUM(E454:O454),
IF($P$5=Master!$D$4,SUM(E454:P454),0))))))))))))</f>
        <v>533472.95999999973</v>
      </c>
      <c r="V454" s="115"/>
    </row>
    <row r="455" spans="2:22" x14ac:dyDescent="0.2">
      <c r="B455" s="113"/>
      <c r="C455" s="117" t="s">
        <v>204</v>
      </c>
      <c r="D455" s="118" t="s">
        <v>425</v>
      </c>
      <c r="E455" s="119">
        <v>521500</v>
      </c>
      <c r="F455" s="119">
        <v>1006500</v>
      </c>
      <c r="G455" s="119">
        <v>899189.90999999968</v>
      </c>
      <c r="H455" s="119">
        <v>726964.71999999974</v>
      </c>
      <c r="I455" s="119">
        <v>343310.21999999991</v>
      </c>
      <c r="J455" s="119">
        <v>756777.18000000017</v>
      </c>
      <c r="K455" s="119">
        <v>1013388.0599999999</v>
      </c>
      <c r="L455" s="119">
        <v>573908.50000000023</v>
      </c>
      <c r="M455" s="119">
        <v>1638981.7600000005</v>
      </c>
      <c r="N455" s="119">
        <v>1633625.6800000006</v>
      </c>
      <c r="O455" s="119">
        <v>1247009.8200000005</v>
      </c>
      <c r="P455" s="119">
        <v>4678851.1500000022</v>
      </c>
      <c r="Q455" s="119">
        <f t="shared" si="8"/>
        <v>15040007.000000004</v>
      </c>
      <c r="R455" s="115"/>
      <c r="S455" s="116"/>
      <c r="T455" s="113"/>
      <c r="U455" s="119">
        <f>IF($E$5=Master!$D$4,E455,
IF($F$5=Master!$D$4,SUM(E455:F455),
IF($G$5=Master!$D$4,SUM(E455:G455),
IF($H$5=Master!$D$4,SUM(E455:H455),
IF($I$5=Master!$D$4,SUM(E455:I455),
IF($J$5=Master!$D$4,SUM(E455:J455),
IF($K$5=Master!$D$4,SUM(E455:K455),
IF($L$5=Master!$D$4,SUM(E455:L455),
IF($M$5=Master!$D$4,SUM(E455:M455),
IF($N$5=Master!$D$4,SUM(E455:N455),
IF($O$5=Master!$D$4,SUM(E455:O455),
IF($P$5=Master!$D$4,SUM(E455:P455),0))))))))))))</f>
        <v>2427189.9099999997</v>
      </c>
      <c r="V455" s="115"/>
    </row>
    <row r="456" spans="2:22" x14ac:dyDescent="0.2">
      <c r="B456" s="113"/>
      <c r="C456" s="117" t="s">
        <v>205</v>
      </c>
      <c r="D456" s="118" t="s">
        <v>426</v>
      </c>
      <c r="E456" s="119">
        <v>0</v>
      </c>
      <c r="F456" s="119">
        <v>0</v>
      </c>
      <c r="G456" s="119">
        <v>31799.21000000001</v>
      </c>
      <c r="H456" s="119">
        <v>43000.070000000007</v>
      </c>
      <c r="I456" s="119">
        <v>35948.340000000011</v>
      </c>
      <c r="J456" s="119">
        <v>32795.120000000003</v>
      </c>
      <c r="K456" s="119">
        <v>49609.639999999985</v>
      </c>
      <c r="L456" s="119">
        <v>24327.559999999998</v>
      </c>
      <c r="M456" s="119">
        <v>31741.119999999995</v>
      </c>
      <c r="N456" s="119">
        <v>47894.049999999988</v>
      </c>
      <c r="O456" s="119">
        <v>42866.319999999992</v>
      </c>
      <c r="P456" s="119">
        <v>188500.56999999998</v>
      </c>
      <c r="Q456" s="119">
        <f t="shared" si="8"/>
        <v>528482</v>
      </c>
      <c r="R456" s="115"/>
      <c r="S456" s="116"/>
      <c r="T456" s="113"/>
      <c r="U456" s="119">
        <f>IF($E$5=Master!$D$4,E456,
IF($F$5=Master!$D$4,SUM(E456:F456),
IF($G$5=Master!$D$4,SUM(E456:G456),
IF($H$5=Master!$D$4,SUM(E456:H456),
IF($I$5=Master!$D$4,SUM(E456:I456),
IF($J$5=Master!$D$4,SUM(E456:J456),
IF($K$5=Master!$D$4,SUM(E456:K456),
IF($L$5=Master!$D$4,SUM(E456:L456),
IF($M$5=Master!$D$4,SUM(E456:M456),
IF($N$5=Master!$D$4,SUM(E456:N456),
IF($O$5=Master!$D$4,SUM(E456:O456),
IF($P$5=Master!$D$4,SUM(E456:P456),0))))))))))))</f>
        <v>31799.21000000001</v>
      </c>
      <c r="V456" s="115"/>
    </row>
    <row r="457" spans="2:22" x14ac:dyDescent="0.2">
      <c r="B457" s="113"/>
      <c r="C457" s="117" t="s">
        <v>206</v>
      </c>
      <c r="D457" s="118" t="s">
        <v>427</v>
      </c>
      <c r="E457" s="119">
        <v>138373.96999999997</v>
      </c>
      <c r="F457" s="119">
        <v>177985.50999999998</v>
      </c>
      <c r="G457" s="119">
        <v>341749.20999999996</v>
      </c>
      <c r="H457" s="119">
        <v>256780.68000000002</v>
      </c>
      <c r="I457" s="119">
        <v>184924.78999999995</v>
      </c>
      <c r="J457" s="119">
        <v>259153.04999999996</v>
      </c>
      <c r="K457" s="119">
        <v>345100.74999999994</v>
      </c>
      <c r="L457" s="119">
        <v>222638.97999999986</v>
      </c>
      <c r="M457" s="119">
        <v>235965.44999999998</v>
      </c>
      <c r="N457" s="119">
        <v>344510.48</v>
      </c>
      <c r="O457" s="119">
        <v>354634.46999999986</v>
      </c>
      <c r="P457" s="119">
        <v>918798.8899999999</v>
      </c>
      <c r="Q457" s="119">
        <f t="shared" si="8"/>
        <v>3780616.2299999995</v>
      </c>
      <c r="R457" s="115"/>
      <c r="S457" s="116"/>
      <c r="T457" s="113"/>
      <c r="U457" s="119">
        <f>IF($E$5=Master!$D$4,E457,
IF($F$5=Master!$D$4,SUM(E457:F457),
IF($G$5=Master!$D$4,SUM(E457:G457),
IF($H$5=Master!$D$4,SUM(E457:H457),
IF($I$5=Master!$D$4,SUM(E457:I457),
IF($J$5=Master!$D$4,SUM(E457:J457),
IF($K$5=Master!$D$4,SUM(E457:K457),
IF($L$5=Master!$D$4,SUM(E457:L457),
IF($M$5=Master!$D$4,SUM(E457:M457),
IF($N$5=Master!$D$4,SUM(E457:N457),
IF($O$5=Master!$D$4,SUM(E457:O457),
IF($P$5=Master!$D$4,SUM(E457:P457),0))))))))))))</f>
        <v>658108.68999999994</v>
      </c>
      <c r="V457" s="115"/>
    </row>
    <row r="458" spans="2:22" x14ac:dyDescent="0.2">
      <c r="B458" s="113"/>
      <c r="C458" s="117" t="s">
        <v>207</v>
      </c>
      <c r="D458" s="118" t="s">
        <v>428</v>
      </c>
      <c r="E458" s="119">
        <v>94467.19</v>
      </c>
      <c r="F458" s="119">
        <v>96786.670000000013</v>
      </c>
      <c r="G458" s="119">
        <v>116059.51999999999</v>
      </c>
      <c r="H458" s="119">
        <v>124977.20999999999</v>
      </c>
      <c r="I458" s="119">
        <v>89388.029999999984</v>
      </c>
      <c r="J458" s="119">
        <v>96793.409999999989</v>
      </c>
      <c r="K458" s="119">
        <v>111725.10999999999</v>
      </c>
      <c r="L458" s="119">
        <v>97791.72</v>
      </c>
      <c r="M458" s="119">
        <v>116736.54</v>
      </c>
      <c r="N458" s="119">
        <v>115653.55999999998</v>
      </c>
      <c r="O458" s="119">
        <v>114120.77999999998</v>
      </c>
      <c r="P458" s="119">
        <v>225058.16999999998</v>
      </c>
      <c r="Q458" s="119">
        <f t="shared" si="8"/>
        <v>1399557.91</v>
      </c>
      <c r="R458" s="115"/>
      <c r="S458" s="116"/>
      <c r="T458" s="113"/>
      <c r="U458" s="119">
        <f>IF($E$5=Master!$D$4,E458,
IF($F$5=Master!$D$4,SUM(E458:F458),
IF($G$5=Master!$D$4,SUM(E458:G458),
IF($H$5=Master!$D$4,SUM(E458:H458),
IF($I$5=Master!$D$4,SUM(E458:I458),
IF($J$5=Master!$D$4,SUM(E458:J458),
IF($K$5=Master!$D$4,SUM(E458:K458),
IF($L$5=Master!$D$4,SUM(E458:L458),
IF($M$5=Master!$D$4,SUM(E458:M458),
IF($N$5=Master!$D$4,SUM(E458:N458),
IF($O$5=Master!$D$4,SUM(E458:O458),
IF($P$5=Master!$D$4,SUM(E458:P458),0))))))))))))</f>
        <v>307313.38</v>
      </c>
      <c r="V458" s="115"/>
    </row>
    <row r="459" spans="2:22" x14ac:dyDescent="0.2">
      <c r="B459" s="113"/>
      <c r="C459" s="117" t="s">
        <v>208</v>
      </c>
      <c r="D459" s="118" t="s">
        <v>429</v>
      </c>
      <c r="E459" s="119">
        <v>90017.999999999971</v>
      </c>
      <c r="F459" s="119">
        <v>92291.749999999971</v>
      </c>
      <c r="G459" s="119">
        <v>104136.69</v>
      </c>
      <c r="H459" s="119">
        <v>104984.95000000001</v>
      </c>
      <c r="I459" s="119">
        <v>102367.33000000003</v>
      </c>
      <c r="J459" s="119">
        <v>103350.61</v>
      </c>
      <c r="K459" s="119">
        <v>106908.05000000002</v>
      </c>
      <c r="L459" s="119">
        <v>100772.44999999997</v>
      </c>
      <c r="M459" s="119">
        <v>103090.70999999998</v>
      </c>
      <c r="N459" s="119">
        <v>106811.63000000002</v>
      </c>
      <c r="O459" s="119">
        <v>104355.79000000001</v>
      </c>
      <c r="P459" s="119">
        <v>133113.54999999999</v>
      </c>
      <c r="Q459" s="119">
        <f t="shared" si="8"/>
        <v>1252201.51</v>
      </c>
      <c r="R459" s="115"/>
      <c r="S459" s="116"/>
      <c r="T459" s="113"/>
      <c r="U459" s="119">
        <f>IF($E$5=Master!$D$4,E459,
IF($F$5=Master!$D$4,SUM(E459:F459),
IF($G$5=Master!$D$4,SUM(E459:G459),
IF($H$5=Master!$D$4,SUM(E459:H459),
IF($I$5=Master!$D$4,SUM(E459:I459),
IF($J$5=Master!$D$4,SUM(E459:J459),
IF($K$5=Master!$D$4,SUM(E459:K459),
IF($L$5=Master!$D$4,SUM(E459:L459),
IF($M$5=Master!$D$4,SUM(E459:M459),
IF($N$5=Master!$D$4,SUM(E459:N459),
IF($O$5=Master!$D$4,SUM(E459:O459),
IF($P$5=Master!$D$4,SUM(E459:P459),0))))))))))))</f>
        <v>286446.43999999994</v>
      </c>
      <c r="V459" s="115"/>
    </row>
    <row r="460" spans="2:22" x14ac:dyDescent="0.2">
      <c r="B460" s="113"/>
      <c r="C460" s="117" t="s">
        <v>554</v>
      </c>
      <c r="D460" s="118" t="e">
        <v>#N/A</v>
      </c>
      <c r="E460" s="119">
        <v>0</v>
      </c>
      <c r="F460" s="119">
        <v>0</v>
      </c>
      <c r="G460" s="119">
        <v>753051.52</v>
      </c>
      <c r="H460" s="119">
        <v>726575.17999999993</v>
      </c>
      <c r="I460" s="119">
        <v>281399.33</v>
      </c>
      <c r="J460" s="119">
        <v>540147.18000000005</v>
      </c>
      <c r="K460" s="119">
        <v>778944.05</v>
      </c>
      <c r="L460" s="119">
        <v>451218.16</v>
      </c>
      <c r="M460" s="119">
        <v>1082362.1299999999</v>
      </c>
      <c r="N460" s="119">
        <v>1095505.6200000001</v>
      </c>
      <c r="O460" s="119">
        <v>905668.91</v>
      </c>
      <c r="P460" s="119">
        <v>3385127.92</v>
      </c>
      <c r="Q460" s="119">
        <f t="shared" si="8"/>
        <v>10000000</v>
      </c>
      <c r="R460" s="115"/>
      <c r="S460" s="116"/>
      <c r="T460" s="113"/>
      <c r="U460" s="119">
        <f>IF($E$5=Master!$D$4,E460,
IF($F$5=Master!$D$4,SUM(E460:F460),
IF($G$5=Master!$D$4,SUM(E460:G460),
IF($H$5=Master!$D$4,SUM(E460:H460),
IF($I$5=Master!$D$4,SUM(E460:I460),
IF($J$5=Master!$D$4,SUM(E460:J460),
IF($K$5=Master!$D$4,SUM(E460:K460),
IF($L$5=Master!$D$4,SUM(E460:L460),
IF($M$5=Master!$D$4,SUM(E460:M460),
IF($N$5=Master!$D$4,SUM(E460:N460),
IF($O$5=Master!$D$4,SUM(E460:O460),
IF($P$5=Master!$D$4,SUM(E460:P460),0))))))))))))</f>
        <v>753051.52</v>
      </c>
      <c r="V460" s="115"/>
    </row>
    <row r="461" spans="2:22" x14ac:dyDescent="0.2">
      <c r="B461" s="113"/>
      <c r="C461" s="117" t="s">
        <v>209</v>
      </c>
      <c r="D461" s="118" t="s">
        <v>430</v>
      </c>
      <c r="E461" s="119">
        <v>150290.32000000004</v>
      </c>
      <c r="F461" s="119">
        <v>149481.83000000005</v>
      </c>
      <c r="G461" s="119">
        <v>188821.80000000008</v>
      </c>
      <c r="H461" s="119">
        <v>223430.88999999998</v>
      </c>
      <c r="I461" s="119">
        <v>208359.44000000003</v>
      </c>
      <c r="J461" s="119">
        <v>173937.60000000003</v>
      </c>
      <c r="K461" s="119">
        <v>191969.28999999995</v>
      </c>
      <c r="L461" s="119">
        <v>159831.92000000004</v>
      </c>
      <c r="M461" s="119">
        <v>175916.43</v>
      </c>
      <c r="N461" s="119">
        <v>187477.34999999995</v>
      </c>
      <c r="O461" s="119">
        <v>161704.63</v>
      </c>
      <c r="P461" s="119">
        <v>380315.46999999991</v>
      </c>
      <c r="Q461" s="119">
        <f t="shared" si="8"/>
        <v>2351536.9699999997</v>
      </c>
      <c r="R461" s="115"/>
      <c r="S461" s="116"/>
      <c r="T461" s="113"/>
      <c r="U461" s="119">
        <f>IF($E$5=Master!$D$4,E461,
IF($F$5=Master!$D$4,SUM(E461:F461),
IF($G$5=Master!$D$4,SUM(E461:G461),
IF($H$5=Master!$D$4,SUM(E461:H461),
IF($I$5=Master!$D$4,SUM(E461:I461),
IF($J$5=Master!$D$4,SUM(E461:J461),
IF($K$5=Master!$D$4,SUM(E461:K461),
IF($L$5=Master!$D$4,SUM(E461:L461),
IF($M$5=Master!$D$4,SUM(E461:M461),
IF($N$5=Master!$D$4,SUM(E461:N461),
IF($O$5=Master!$D$4,SUM(E461:O461),
IF($P$5=Master!$D$4,SUM(E461:P461),0))))))))))))</f>
        <v>488593.95000000019</v>
      </c>
      <c r="V461" s="115"/>
    </row>
    <row r="462" spans="2:22" x14ac:dyDescent="0.2">
      <c r="B462" s="113"/>
      <c r="C462" s="117" t="s">
        <v>210</v>
      </c>
      <c r="D462" s="118" t="s">
        <v>431</v>
      </c>
      <c r="E462" s="119">
        <v>9660.66</v>
      </c>
      <c r="F462" s="119">
        <v>9248.5399999999991</v>
      </c>
      <c r="G462" s="119">
        <v>12613.390000000001</v>
      </c>
      <c r="H462" s="119">
        <v>12721.9</v>
      </c>
      <c r="I462" s="119">
        <v>12440.17</v>
      </c>
      <c r="J462" s="119">
        <v>10275.300000000001</v>
      </c>
      <c r="K462" s="119">
        <v>11586.46</v>
      </c>
      <c r="L462" s="119">
        <v>9887.8500000000022</v>
      </c>
      <c r="M462" s="119">
        <v>10730.869999999999</v>
      </c>
      <c r="N462" s="119">
        <v>11084.480000000003</v>
      </c>
      <c r="O462" s="119">
        <v>10893.640000000001</v>
      </c>
      <c r="P462" s="119">
        <v>18107.669999999998</v>
      </c>
      <c r="Q462" s="119">
        <f t="shared" si="8"/>
        <v>139250.93</v>
      </c>
      <c r="R462" s="115"/>
      <c r="S462" s="116"/>
      <c r="T462" s="113"/>
      <c r="U462" s="119">
        <f>IF($E$5=Master!$D$4,E462,
IF($F$5=Master!$D$4,SUM(E462:F462),
IF($G$5=Master!$D$4,SUM(E462:G462),
IF($H$5=Master!$D$4,SUM(E462:H462),
IF($I$5=Master!$D$4,SUM(E462:I462),
IF($J$5=Master!$D$4,SUM(E462:J462),
IF($K$5=Master!$D$4,SUM(E462:K462),
IF($L$5=Master!$D$4,SUM(E462:L462),
IF($M$5=Master!$D$4,SUM(E462:M462),
IF($N$5=Master!$D$4,SUM(E462:N462),
IF($O$5=Master!$D$4,SUM(E462:O462),
IF($P$5=Master!$D$4,SUM(E462:P462),0))))))))))))</f>
        <v>31522.589999999997</v>
      </c>
      <c r="V462" s="115"/>
    </row>
    <row r="463" spans="2:22" ht="25.5" x14ac:dyDescent="0.2">
      <c r="B463" s="113"/>
      <c r="C463" s="117" t="s">
        <v>503</v>
      </c>
      <c r="D463" s="118" t="s">
        <v>504</v>
      </c>
      <c r="E463" s="119">
        <v>135601.20000000001</v>
      </c>
      <c r="F463" s="119">
        <v>155277.82999999999</v>
      </c>
      <c r="G463" s="119">
        <v>85402.750000000044</v>
      </c>
      <c r="H463" s="119">
        <v>73301.580000000016</v>
      </c>
      <c r="I463" s="119">
        <v>74424.800000000017</v>
      </c>
      <c r="J463" s="119">
        <v>68802.190000000017</v>
      </c>
      <c r="K463" s="119">
        <v>73046.990000000005</v>
      </c>
      <c r="L463" s="119">
        <v>70526.089999999982</v>
      </c>
      <c r="M463" s="119">
        <v>70808.680000000037</v>
      </c>
      <c r="N463" s="119">
        <v>75343.759999999995</v>
      </c>
      <c r="O463" s="119">
        <v>78979.890000000014</v>
      </c>
      <c r="P463" s="119">
        <v>96872.369999997667</v>
      </c>
      <c r="Q463" s="119">
        <f t="shared" si="8"/>
        <v>1058388.129999998</v>
      </c>
      <c r="R463" s="115"/>
      <c r="S463" s="116"/>
      <c r="T463" s="113"/>
      <c r="U463" s="119">
        <f>IF($E$5=Master!$D$4,E463,
IF($F$5=Master!$D$4,SUM(E463:F463),
IF($G$5=Master!$D$4,SUM(E463:G463),
IF($H$5=Master!$D$4,SUM(E463:H463),
IF($I$5=Master!$D$4,SUM(E463:I463),
IF($J$5=Master!$D$4,SUM(E463:J463),
IF($K$5=Master!$D$4,SUM(E463:K463),
IF($L$5=Master!$D$4,SUM(E463:L463),
IF($M$5=Master!$D$4,SUM(E463:M463),
IF($N$5=Master!$D$4,SUM(E463:N463),
IF($O$5=Master!$D$4,SUM(E463:O463),
IF($P$5=Master!$D$4,SUM(E463:P463),0))))))))))))</f>
        <v>376281.78000000009</v>
      </c>
      <c r="V463" s="115"/>
    </row>
    <row r="464" spans="2:22" x14ac:dyDescent="0.2">
      <c r="B464" s="113"/>
      <c r="C464" s="117" t="s">
        <v>505</v>
      </c>
      <c r="D464" s="118" t="s">
        <v>506</v>
      </c>
      <c r="E464" s="119">
        <v>60140.190000000017</v>
      </c>
      <c r="F464" s="119">
        <v>61236.050000000017</v>
      </c>
      <c r="G464" s="119">
        <v>139010.22999999998</v>
      </c>
      <c r="H464" s="119">
        <v>113342.67000000004</v>
      </c>
      <c r="I464" s="119">
        <v>124870.72</v>
      </c>
      <c r="J464" s="119">
        <v>105569.01</v>
      </c>
      <c r="K464" s="119">
        <v>132892.10999999999</v>
      </c>
      <c r="L464" s="119">
        <v>99954.150000000009</v>
      </c>
      <c r="M464" s="119">
        <v>104831.16999999998</v>
      </c>
      <c r="N464" s="119">
        <v>136178.03</v>
      </c>
      <c r="O464" s="119">
        <v>126762.72000000002</v>
      </c>
      <c r="P464" s="119">
        <v>226945.28000000003</v>
      </c>
      <c r="Q464" s="119">
        <f t="shared" si="8"/>
        <v>1431732.33</v>
      </c>
      <c r="R464" s="115"/>
      <c r="S464" s="116"/>
      <c r="T464" s="113"/>
      <c r="U464" s="119">
        <f>IF($E$5=Master!$D$4,E464,
IF($F$5=Master!$D$4,SUM(E464:F464),
IF($G$5=Master!$D$4,SUM(E464:G464),
IF($H$5=Master!$D$4,SUM(E464:H464),
IF($I$5=Master!$D$4,SUM(E464:I464),
IF($J$5=Master!$D$4,SUM(E464:J464),
IF($K$5=Master!$D$4,SUM(E464:K464),
IF($L$5=Master!$D$4,SUM(E464:L464),
IF($M$5=Master!$D$4,SUM(E464:M464),
IF($N$5=Master!$D$4,SUM(E464:N464),
IF($O$5=Master!$D$4,SUM(E464:O464),
IF($P$5=Master!$D$4,SUM(E464:P464),0))))))))))))</f>
        <v>260386.47000000003</v>
      </c>
      <c r="V464" s="115"/>
    </row>
    <row r="465" spans="2:22" x14ac:dyDescent="0.2">
      <c r="B465" s="113"/>
      <c r="C465" s="117" t="s">
        <v>507</v>
      </c>
      <c r="D465" s="118" t="s">
        <v>362</v>
      </c>
      <c r="E465" s="119">
        <v>82532.619999999981</v>
      </c>
      <c r="F465" s="119">
        <v>95762.389999999985</v>
      </c>
      <c r="G465" s="119">
        <v>106931.12999999999</v>
      </c>
      <c r="H465" s="119">
        <v>107912.08999999998</v>
      </c>
      <c r="I465" s="119">
        <v>97738.240000000005</v>
      </c>
      <c r="J465" s="119">
        <v>101517.47000000002</v>
      </c>
      <c r="K465" s="119">
        <v>124280.15</v>
      </c>
      <c r="L465" s="119">
        <v>102847.03999999999</v>
      </c>
      <c r="M465" s="119">
        <v>125265.59</v>
      </c>
      <c r="N465" s="119">
        <v>93200.020000000019</v>
      </c>
      <c r="O465" s="119">
        <v>87640.18</v>
      </c>
      <c r="P465" s="119">
        <v>127148.11</v>
      </c>
      <c r="Q465" s="119">
        <f t="shared" si="8"/>
        <v>1252775.03</v>
      </c>
      <c r="R465" s="115"/>
      <c r="S465" s="116"/>
      <c r="T465" s="113"/>
      <c r="U465" s="119">
        <f>IF($E$5=Master!$D$4,E465,
IF($F$5=Master!$D$4,SUM(E465:F465),
IF($G$5=Master!$D$4,SUM(E465:G465),
IF($H$5=Master!$D$4,SUM(E465:H465),
IF($I$5=Master!$D$4,SUM(E465:I465),
IF($J$5=Master!$D$4,SUM(E465:J465),
IF($K$5=Master!$D$4,SUM(E465:K465),
IF($L$5=Master!$D$4,SUM(E465:L465),
IF($M$5=Master!$D$4,SUM(E465:M465),
IF($N$5=Master!$D$4,SUM(E465:N465),
IF($O$5=Master!$D$4,SUM(E465:O465),
IF($P$5=Master!$D$4,SUM(E465:P465),0))))))))))))</f>
        <v>285226.13999999996</v>
      </c>
      <c r="V465" s="115"/>
    </row>
    <row r="466" spans="2:22" x14ac:dyDescent="0.2">
      <c r="B466" s="113"/>
      <c r="C466" s="117" t="s">
        <v>508</v>
      </c>
      <c r="D466" s="118" t="s">
        <v>509</v>
      </c>
      <c r="E466" s="119">
        <v>260796.92</v>
      </c>
      <c r="F466" s="119">
        <v>288700.25</v>
      </c>
      <c r="G466" s="119">
        <v>363890.09999999992</v>
      </c>
      <c r="H466" s="119">
        <v>362272.33000000013</v>
      </c>
      <c r="I466" s="119">
        <v>354713.35000000003</v>
      </c>
      <c r="J466" s="119">
        <v>350238.71</v>
      </c>
      <c r="K466" s="119">
        <v>381175.39999999997</v>
      </c>
      <c r="L466" s="119">
        <v>337466.95000000007</v>
      </c>
      <c r="M466" s="119">
        <v>353165.72000000003</v>
      </c>
      <c r="N466" s="119">
        <v>325858.09000000014</v>
      </c>
      <c r="O466" s="119">
        <v>315029.94999999995</v>
      </c>
      <c r="P466" s="119">
        <v>357634.66</v>
      </c>
      <c r="Q466" s="119">
        <f t="shared" ref="Q466:Q525" si="9">SUM(E466:P466)</f>
        <v>4050942.4300000006</v>
      </c>
      <c r="R466" s="115"/>
      <c r="S466" s="116"/>
      <c r="T466" s="113"/>
      <c r="U466" s="119">
        <f>IF($E$5=Master!$D$4,E466,
IF($F$5=Master!$D$4,SUM(E466:F466),
IF($G$5=Master!$D$4,SUM(E466:G466),
IF($H$5=Master!$D$4,SUM(E466:H466),
IF($I$5=Master!$D$4,SUM(E466:I466),
IF($J$5=Master!$D$4,SUM(E466:J466),
IF($K$5=Master!$D$4,SUM(E466:K466),
IF($L$5=Master!$D$4,SUM(E466:L466),
IF($M$5=Master!$D$4,SUM(E466:M466),
IF($N$5=Master!$D$4,SUM(E466:N466),
IF($O$5=Master!$D$4,SUM(E466:O466),
IF($P$5=Master!$D$4,SUM(E466:P466),0))))))))))))</f>
        <v>913387.27</v>
      </c>
      <c r="V466" s="115"/>
    </row>
    <row r="467" spans="2:22" ht="25.5" x14ac:dyDescent="0.2">
      <c r="B467" s="113"/>
      <c r="C467" s="117" t="s">
        <v>516</v>
      </c>
      <c r="D467" s="118" t="s">
        <v>517</v>
      </c>
      <c r="E467" s="119">
        <v>89478.500000000015</v>
      </c>
      <c r="F467" s="119">
        <v>101117.48</v>
      </c>
      <c r="G467" s="119">
        <v>116862.47000000002</v>
      </c>
      <c r="H467" s="119">
        <v>93690.12999999999</v>
      </c>
      <c r="I467" s="119">
        <v>175263.88999999998</v>
      </c>
      <c r="J467" s="119">
        <v>77141.029999999984</v>
      </c>
      <c r="K467" s="119">
        <v>83503.880000000019</v>
      </c>
      <c r="L467" s="119">
        <v>68906.289999999994</v>
      </c>
      <c r="M467" s="119">
        <v>67612.299999999988</v>
      </c>
      <c r="N467" s="119">
        <v>78093.669999999984</v>
      </c>
      <c r="O467" s="119">
        <v>83065.939999999988</v>
      </c>
      <c r="P467" s="119">
        <v>182105.45899999791</v>
      </c>
      <c r="Q467" s="119">
        <f t="shared" si="9"/>
        <v>1216841.0389999978</v>
      </c>
      <c r="R467" s="115"/>
      <c r="S467" s="116"/>
      <c r="T467" s="113"/>
      <c r="U467" s="119">
        <f>IF($E$5=Master!$D$4,E467,
IF($F$5=Master!$D$4,SUM(E467:F467),
IF($G$5=Master!$D$4,SUM(E467:G467),
IF($H$5=Master!$D$4,SUM(E467:H467),
IF($I$5=Master!$D$4,SUM(E467:I467),
IF($J$5=Master!$D$4,SUM(E467:J467),
IF($K$5=Master!$D$4,SUM(E467:K467),
IF($L$5=Master!$D$4,SUM(E467:L467),
IF($M$5=Master!$D$4,SUM(E467:M467),
IF($N$5=Master!$D$4,SUM(E467:N467),
IF($O$5=Master!$D$4,SUM(E467:O467),
IF($P$5=Master!$D$4,SUM(E467:P467),0))))))))))))</f>
        <v>307458.45</v>
      </c>
      <c r="V467" s="115"/>
    </row>
    <row r="468" spans="2:22" x14ac:dyDescent="0.2">
      <c r="B468" s="113"/>
      <c r="C468" s="117" t="s">
        <v>211</v>
      </c>
      <c r="D468" s="118" t="s">
        <v>432</v>
      </c>
      <c r="E468" s="119">
        <v>670435.10000000021</v>
      </c>
      <c r="F468" s="119">
        <v>356654.22000000003</v>
      </c>
      <c r="G468" s="119">
        <v>935826.84000000008</v>
      </c>
      <c r="H468" s="119">
        <v>954421.78999999992</v>
      </c>
      <c r="I468" s="119">
        <v>1050356.4100000001</v>
      </c>
      <c r="J468" s="119">
        <v>751197.7</v>
      </c>
      <c r="K468" s="119">
        <v>885254.72</v>
      </c>
      <c r="L468" s="119">
        <v>661521.37999999989</v>
      </c>
      <c r="M468" s="119">
        <v>864790.40999999992</v>
      </c>
      <c r="N468" s="119">
        <v>810773.7100000002</v>
      </c>
      <c r="O468" s="119">
        <v>879895.73</v>
      </c>
      <c r="P468" s="119">
        <v>2225780.4099999997</v>
      </c>
      <c r="Q468" s="119">
        <f t="shared" si="9"/>
        <v>11046908.42</v>
      </c>
      <c r="R468" s="115"/>
      <c r="S468" s="116"/>
      <c r="T468" s="113"/>
      <c r="U468" s="119">
        <f>IF($E$5=Master!$D$4,E468,
IF($F$5=Master!$D$4,SUM(E468:F468),
IF($G$5=Master!$D$4,SUM(E468:G468),
IF($H$5=Master!$D$4,SUM(E468:H468),
IF($I$5=Master!$D$4,SUM(E468:I468),
IF($J$5=Master!$D$4,SUM(E468:J468),
IF($K$5=Master!$D$4,SUM(E468:K468),
IF($L$5=Master!$D$4,SUM(E468:L468),
IF($M$5=Master!$D$4,SUM(E468:M468),
IF($N$5=Master!$D$4,SUM(E468:N468),
IF($O$5=Master!$D$4,SUM(E468:O468),
IF($P$5=Master!$D$4,SUM(E468:P468),0))))))))))))</f>
        <v>1962916.1600000004</v>
      </c>
      <c r="V468" s="115"/>
    </row>
    <row r="469" spans="2:22" x14ac:dyDescent="0.2">
      <c r="B469" s="113"/>
      <c r="C469" s="117" t="s">
        <v>212</v>
      </c>
      <c r="D469" s="118" t="s">
        <v>433</v>
      </c>
      <c r="E469" s="119">
        <v>238739.88</v>
      </c>
      <c r="F469" s="119">
        <v>111877.31</v>
      </c>
      <c r="G469" s="119">
        <v>135298.68</v>
      </c>
      <c r="H469" s="119">
        <v>211332.69999999998</v>
      </c>
      <c r="I469" s="119">
        <v>427074.56</v>
      </c>
      <c r="J469" s="119">
        <v>1021868.5700000001</v>
      </c>
      <c r="K469" s="119">
        <v>968254.01000000013</v>
      </c>
      <c r="L469" s="119">
        <v>1360051.95</v>
      </c>
      <c r="M469" s="119">
        <v>460493.01999999996</v>
      </c>
      <c r="N469" s="119">
        <v>131032.93999999999</v>
      </c>
      <c r="O469" s="119">
        <v>307308.95999999996</v>
      </c>
      <c r="P469" s="119">
        <v>337308.88</v>
      </c>
      <c r="Q469" s="119">
        <f t="shared" si="9"/>
        <v>5710641.46</v>
      </c>
      <c r="R469" s="115"/>
      <c r="S469" s="116"/>
      <c r="T469" s="113"/>
      <c r="U469" s="119">
        <f>IF($E$5=Master!$D$4,E469,
IF($F$5=Master!$D$4,SUM(E469:F469),
IF($G$5=Master!$D$4,SUM(E469:G469),
IF($H$5=Master!$D$4,SUM(E469:H469),
IF($I$5=Master!$D$4,SUM(E469:I469),
IF($J$5=Master!$D$4,SUM(E469:J469),
IF($K$5=Master!$D$4,SUM(E469:K469),
IF($L$5=Master!$D$4,SUM(E469:L469),
IF($M$5=Master!$D$4,SUM(E469:M469),
IF($N$5=Master!$D$4,SUM(E469:N469),
IF($O$5=Master!$D$4,SUM(E469:O469),
IF($P$5=Master!$D$4,SUM(E469:P469),0))))))))))))</f>
        <v>485915.87</v>
      </c>
      <c r="V469" s="115"/>
    </row>
    <row r="470" spans="2:22" x14ac:dyDescent="0.2">
      <c r="B470" s="113"/>
      <c r="C470" s="117" t="s">
        <v>213</v>
      </c>
      <c r="D470" s="118" t="s">
        <v>434</v>
      </c>
      <c r="E470" s="119">
        <v>116410.61000000003</v>
      </c>
      <c r="F470" s="119">
        <v>96632.740000000063</v>
      </c>
      <c r="G470" s="119">
        <v>198670.12999999995</v>
      </c>
      <c r="H470" s="119">
        <v>182986.1</v>
      </c>
      <c r="I470" s="119">
        <v>182591.23000000004</v>
      </c>
      <c r="J470" s="119">
        <v>179701.93000000008</v>
      </c>
      <c r="K470" s="119">
        <v>107540.99999999999</v>
      </c>
      <c r="L470" s="119">
        <v>95822.64</v>
      </c>
      <c r="M470" s="119">
        <v>184252.33000000013</v>
      </c>
      <c r="N470" s="119">
        <v>184443.71</v>
      </c>
      <c r="O470" s="119">
        <v>186417.25999999995</v>
      </c>
      <c r="P470" s="119">
        <v>165264.89999999705</v>
      </c>
      <c r="Q470" s="119">
        <f t="shared" si="9"/>
        <v>1880734.579999997</v>
      </c>
      <c r="R470" s="115"/>
      <c r="S470" s="116"/>
      <c r="T470" s="113"/>
      <c r="U470" s="119">
        <f>IF($E$5=Master!$D$4,E470,
IF($F$5=Master!$D$4,SUM(E470:F470),
IF($G$5=Master!$D$4,SUM(E470:G470),
IF($H$5=Master!$D$4,SUM(E470:H470),
IF($I$5=Master!$D$4,SUM(E470:I470),
IF($J$5=Master!$D$4,SUM(E470:J470),
IF($K$5=Master!$D$4,SUM(E470:K470),
IF($L$5=Master!$D$4,SUM(E470:L470),
IF($M$5=Master!$D$4,SUM(E470:M470),
IF($N$5=Master!$D$4,SUM(E470:N470),
IF($O$5=Master!$D$4,SUM(E470:O470),
IF($P$5=Master!$D$4,SUM(E470:P470),0))))))))))))</f>
        <v>411713.48000000004</v>
      </c>
      <c r="V470" s="115"/>
    </row>
    <row r="471" spans="2:22" x14ac:dyDescent="0.2">
      <c r="B471" s="113"/>
      <c r="C471" s="117" t="s">
        <v>214</v>
      </c>
      <c r="D471" s="118" t="s">
        <v>435</v>
      </c>
      <c r="E471" s="119">
        <v>98666.42</v>
      </c>
      <c r="F471" s="119">
        <v>199868.79999999999</v>
      </c>
      <c r="G471" s="119">
        <v>143691.78000000003</v>
      </c>
      <c r="H471" s="119">
        <v>133323.67000000001</v>
      </c>
      <c r="I471" s="119">
        <v>217626.25</v>
      </c>
      <c r="J471" s="119">
        <v>132940.65000000002</v>
      </c>
      <c r="K471" s="119">
        <v>137243.34</v>
      </c>
      <c r="L471" s="119">
        <v>124282.85999999999</v>
      </c>
      <c r="M471" s="119">
        <v>103964.58999999998</v>
      </c>
      <c r="N471" s="119">
        <v>113681.87999999999</v>
      </c>
      <c r="O471" s="119">
        <v>112892.02</v>
      </c>
      <c r="P471" s="119">
        <v>147383.74100000292</v>
      </c>
      <c r="Q471" s="119">
        <f t="shared" si="9"/>
        <v>1665566.001000003</v>
      </c>
      <c r="R471" s="115"/>
      <c r="S471" s="116"/>
      <c r="T471" s="113"/>
      <c r="U471" s="119">
        <f>IF($E$5=Master!$D$4,E471,
IF($F$5=Master!$D$4,SUM(E471:F471),
IF($G$5=Master!$D$4,SUM(E471:G471),
IF($H$5=Master!$D$4,SUM(E471:H471),
IF($I$5=Master!$D$4,SUM(E471:I471),
IF($J$5=Master!$D$4,SUM(E471:J471),
IF($K$5=Master!$D$4,SUM(E471:K471),
IF($L$5=Master!$D$4,SUM(E471:L471),
IF($M$5=Master!$D$4,SUM(E471:M471),
IF($N$5=Master!$D$4,SUM(E471:N471),
IF($O$5=Master!$D$4,SUM(E471:O471),
IF($P$5=Master!$D$4,SUM(E471:P471),0))))))))))))</f>
        <v>442227</v>
      </c>
      <c r="V471" s="115"/>
    </row>
    <row r="472" spans="2:22" x14ac:dyDescent="0.2">
      <c r="B472" s="113"/>
      <c r="C472" s="117" t="s">
        <v>215</v>
      </c>
      <c r="D472" s="118" t="s">
        <v>436</v>
      </c>
      <c r="E472" s="119">
        <v>46773.259999999995</v>
      </c>
      <c r="F472" s="119">
        <v>44656.719999999994</v>
      </c>
      <c r="G472" s="119">
        <v>69425.770000000019</v>
      </c>
      <c r="H472" s="119">
        <v>75915.180000000008</v>
      </c>
      <c r="I472" s="119">
        <v>83450.950000000026</v>
      </c>
      <c r="J472" s="119">
        <v>65291.369999999995</v>
      </c>
      <c r="K472" s="119">
        <v>63726.919999999984</v>
      </c>
      <c r="L472" s="119">
        <v>57352.98</v>
      </c>
      <c r="M472" s="119">
        <v>63019.94999999999</v>
      </c>
      <c r="N472" s="119">
        <v>66451.239999999991</v>
      </c>
      <c r="O472" s="119">
        <v>69843.659999999974</v>
      </c>
      <c r="P472" s="119">
        <v>94351.770000000019</v>
      </c>
      <c r="Q472" s="119">
        <f t="shared" si="9"/>
        <v>800259.77</v>
      </c>
      <c r="R472" s="115"/>
      <c r="S472" s="116"/>
      <c r="T472" s="113"/>
      <c r="U472" s="119">
        <f>IF($E$5=Master!$D$4,E472,
IF($F$5=Master!$D$4,SUM(E472:F472),
IF($G$5=Master!$D$4,SUM(E472:G472),
IF($H$5=Master!$D$4,SUM(E472:H472),
IF($I$5=Master!$D$4,SUM(E472:I472),
IF($J$5=Master!$D$4,SUM(E472:J472),
IF($K$5=Master!$D$4,SUM(E472:K472),
IF($L$5=Master!$D$4,SUM(E472:L472),
IF($M$5=Master!$D$4,SUM(E472:M472),
IF($N$5=Master!$D$4,SUM(E472:N472),
IF($O$5=Master!$D$4,SUM(E472:O472),
IF($P$5=Master!$D$4,SUM(E472:P472),0))))))))))))</f>
        <v>160855.75</v>
      </c>
      <c r="V472" s="115"/>
    </row>
    <row r="473" spans="2:22" ht="25.5" x14ac:dyDescent="0.2">
      <c r="B473" s="113"/>
      <c r="C473" s="117" t="s">
        <v>216</v>
      </c>
      <c r="D473" s="118" t="s">
        <v>437</v>
      </c>
      <c r="E473" s="119">
        <v>24190.37</v>
      </c>
      <c r="F473" s="119">
        <v>27362.55</v>
      </c>
      <c r="G473" s="119">
        <v>39230.490000000013</v>
      </c>
      <c r="H473" s="119">
        <v>44125.340000000011</v>
      </c>
      <c r="I473" s="119">
        <v>37053.600000000006</v>
      </c>
      <c r="J473" s="119">
        <v>37655.140000000007</v>
      </c>
      <c r="K473" s="119">
        <v>38899.18</v>
      </c>
      <c r="L473" s="119">
        <v>36026.320000000007</v>
      </c>
      <c r="M473" s="119">
        <v>35145.089999999997</v>
      </c>
      <c r="N473" s="119">
        <v>37295.880000000019</v>
      </c>
      <c r="O473" s="119">
        <v>37798.890000000007</v>
      </c>
      <c r="P473" s="119">
        <v>45252.895000000193</v>
      </c>
      <c r="Q473" s="119">
        <f t="shared" si="9"/>
        <v>440035.74500000017</v>
      </c>
      <c r="R473" s="115"/>
      <c r="S473" s="116"/>
      <c r="T473" s="113"/>
      <c r="U473" s="119">
        <f>IF($E$5=Master!$D$4,E473,
IF($F$5=Master!$D$4,SUM(E473:F473),
IF($G$5=Master!$D$4,SUM(E473:G473),
IF($H$5=Master!$D$4,SUM(E473:H473),
IF($I$5=Master!$D$4,SUM(E473:I473),
IF($J$5=Master!$D$4,SUM(E473:J473),
IF($K$5=Master!$D$4,SUM(E473:K473),
IF($L$5=Master!$D$4,SUM(E473:L473),
IF($M$5=Master!$D$4,SUM(E473:M473),
IF($N$5=Master!$D$4,SUM(E473:N473),
IF($O$5=Master!$D$4,SUM(E473:O473),
IF($P$5=Master!$D$4,SUM(E473:P473),0))))))))))))</f>
        <v>90783.41</v>
      </c>
      <c r="V473" s="115"/>
    </row>
    <row r="474" spans="2:22" x14ac:dyDescent="0.2">
      <c r="B474" s="113"/>
      <c r="C474" s="117" t="s">
        <v>217</v>
      </c>
      <c r="D474" s="118" t="s">
        <v>439</v>
      </c>
      <c r="E474" s="119">
        <v>0</v>
      </c>
      <c r="F474" s="119">
        <v>0</v>
      </c>
      <c r="G474" s="119">
        <v>17628.169999999998</v>
      </c>
      <c r="H474" s="119">
        <v>21039</v>
      </c>
      <c r="I474" s="119">
        <v>5822.35</v>
      </c>
      <c r="J474" s="119">
        <v>9163.67</v>
      </c>
      <c r="K474" s="119">
        <v>15550.92</v>
      </c>
      <c r="L474" s="119">
        <v>9356.9399999999987</v>
      </c>
      <c r="M474" s="119">
        <v>17099.939999999999</v>
      </c>
      <c r="N474" s="119">
        <v>17053.530000000002</v>
      </c>
      <c r="O474" s="119">
        <v>16494.66</v>
      </c>
      <c r="P474" s="119">
        <v>63790.820000000007</v>
      </c>
      <c r="Q474" s="119">
        <f t="shared" si="9"/>
        <v>193000</v>
      </c>
      <c r="R474" s="115"/>
      <c r="S474" s="116"/>
      <c r="T474" s="113"/>
      <c r="U474" s="119">
        <f>IF($E$5=Master!$D$4,E474,
IF($F$5=Master!$D$4,SUM(E474:F474),
IF($G$5=Master!$D$4,SUM(E474:G474),
IF($H$5=Master!$D$4,SUM(E474:H474),
IF($I$5=Master!$D$4,SUM(E474:I474),
IF($J$5=Master!$D$4,SUM(E474:J474),
IF($K$5=Master!$D$4,SUM(E474:K474),
IF($L$5=Master!$D$4,SUM(E474:L474),
IF($M$5=Master!$D$4,SUM(E474:M474),
IF($N$5=Master!$D$4,SUM(E474:N474),
IF($O$5=Master!$D$4,SUM(E474:O474),
IF($P$5=Master!$D$4,SUM(E474:P474),0))))))))))))</f>
        <v>17628.169999999998</v>
      </c>
      <c r="V474" s="115"/>
    </row>
    <row r="475" spans="2:22" x14ac:dyDescent="0.2">
      <c r="B475" s="113"/>
      <c r="C475" s="117" t="s">
        <v>218</v>
      </c>
      <c r="D475" s="118" t="s">
        <v>440</v>
      </c>
      <c r="E475" s="119">
        <v>323826</v>
      </c>
      <c r="F475" s="119">
        <v>3004674.99</v>
      </c>
      <c r="G475" s="119">
        <v>1200414.1599999999</v>
      </c>
      <c r="H475" s="119">
        <v>802355.35999999987</v>
      </c>
      <c r="I475" s="119">
        <v>221712.72999999995</v>
      </c>
      <c r="J475" s="119">
        <v>338620.08000000013</v>
      </c>
      <c r="K475" s="119">
        <v>571159.33999999985</v>
      </c>
      <c r="L475" s="119">
        <v>343852.76</v>
      </c>
      <c r="M475" s="119">
        <v>626792.42999999982</v>
      </c>
      <c r="N475" s="119">
        <v>589985.89999999967</v>
      </c>
      <c r="O475" s="119">
        <v>562942.85000000033</v>
      </c>
      <c r="P475" s="119">
        <v>2139672.4</v>
      </c>
      <c r="Q475" s="119">
        <f t="shared" si="9"/>
        <v>10726008.999999998</v>
      </c>
      <c r="R475" s="115"/>
      <c r="S475" s="116"/>
      <c r="T475" s="113"/>
      <c r="U475" s="119">
        <f>IF($E$5=Master!$D$4,E475,
IF($F$5=Master!$D$4,SUM(E475:F475),
IF($G$5=Master!$D$4,SUM(E475:G475),
IF($H$5=Master!$D$4,SUM(E475:H475),
IF($I$5=Master!$D$4,SUM(E475:I475),
IF($J$5=Master!$D$4,SUM(E475:J475),
IF($K$5=Master!$D$4,SUM(E475:K475),
IF($L$5=Master!$D$4,SUM(E475:L475),
IF($M$5=Master!$D$4,SUM(E475:M475),
IF($N$5=Master!$D$4,SUM(E475:N475),
IF($O$5=Master!$D$4,SUM(E475:O475),
IF($P$5=Master!$D$4,SUM(E475:P475),0))))))))))))</f>
        <v>4528915.1500000004</v>
      </c>
      <c r="V475" s="115"/>
    </row>
    <row r="476" spans="2:22" x14ac:dyDescent="0.2">
      <c r="B476" s="113"/>
      <c r="C476" s="117" t="s">
        <v>219</v>
      </c>
      <c r="D476" s="118" t="s">
        <v>441</v>
      </c>
      <c r="E476" s="119">
        <v>3568713.71</v>
      </c>
      <c r="F476" s="119">
        <v>3674115.68</v>
      </c>
      <c r="G476" s="119">
        <v>3599332.0000000005</v>
      </c>
      <c r="H476" s="119">
        <v>3573861.57</v>
      </c>
      <c r="I476" s="119">
        <v>3548208.2199999993</v>
      </c>
      <c r="J476" s="119">
        <v>3522160.34</v>
      </c>
      <c r="K476" s="119">
        <v>3487789.42</v>
      </c>
      <c r="L476" s="119">
        <v>3456301.8899999997</v>
      </c>
      <c r="M476" s="119">
        <v>3496583.6199999996</v>
      </c>
      <c r="N476" s="119">
        <v>3518377.6000000006</v>
      </c>
      <c r="O476" s="119">
        <v>3562288.4300000006</v>
      </c>
      <c r="P476" s="119">
        <v>3537340.9700000891</v>
      </c>
      <c r="Q476" s="119">
        <f t="shared" si="9"/>
        <v>42545073.450000085</v>
      </c>
      <c r="R476" s="115"/>
      <c r="S476" s="116"/>
      <c r="T476" s="113"/>
      <c r="U476" s="119">
        <f>IF($E$5=Master!$D$4,E476,
IF($F$5=Master!$D$4,SUM(E476:F476),
IF($G$5=Master!$D$4,SUM(E476:G476),
IF($H$5=Master!$D$4,SUM(E476:H476),
IF($I$5=Master!$D$4,SUM(E476:I476),
IF($J$5=Master!$D$4,SUM(E476:J476),
IF($K$5=Master!$D$4,SUM(E476:K476),
IF($L$5=Master!$D$4,SUM(E476:L476),
IF($M$5=Master!$D$4,SUM(E476:M476),
IF($N$5=Master!$D$4,SUM(E476:N476),
IF($O$5=Master!$D$4,SUM(E476:O476),
IF($P$5=Master!$D$4,SUM(E476:P476),0))))))))))))</f>
        <v>10842161.390000001</v>
      </c>
      <c r="V476" s="115"/>
    </row>
    <row r="477" spans="2:22" x14ac:dyDescent="0.2">
      <c r="B477" s="113"/>
      <c r="C477" s="117" t="s">
        <v>220</v>
      </c>
      <c r="D477" s="118" t="s">
        <v>442</v>
      </c>
      <c r="E477" s="119">
        <v>10139649.820000002</v>
      </c>
      <c r="F477" s="119">
        <v>10954480.599999998</v>
      </c>
      <c r="G477" s="119">
        <v>10504479.700000001</v>
      </c>
      <c r="H477" s="119">
        <v>10629958.410000002</v>
      </c>
      <c r="I477" s="119">
        <v>10546317.73</v>
      </c>
      <c r="J477" s="119">
        <v>10579054.989999998</v>
      </c>
      <c r="K477" s="119">
        <v>10364116.500000002</v>
      </c>
      <c r="L477" s="119">
        <v>10341515.439999998</v>
      </c>
      <c r="M477" s="119">
        <v>10420233.780000001</v>
      </c>
      <c r="N477" s="119">
        <v>10685173.240000002</v>
      </c>
      <c r="O477" s="119">
        <v>10583365.440000001</v>
      </c>
      <c r="P477" s="119">
        <v>10803180.730000313</v>
      </c>
      <c r="Q477" s="119">
        <f t="shared" si="9"/>
        <v>126551526.38000032</v>
      </c>
      <c r="R477" s="115"/>
      <c r="S477" s="116"/>
      <c r="T477" s="113"/>
      <c r="U477" s="119">
        <f>IF($E$5=Master!$D$4,E477,
IF($F$5=Master!$D$4,SUM(E477:F477),
IF($G$5=Master!$D$4,SUM(E477:G477),
IF($H$5=Master!$D$4,SUM(E477:H477),
IF($I$5=Master!$D$4,SUM(E477:I477),
IF($J$5=Master!$D$4,SUM(E477:J477),
IF($K$5=Master!$D$4,SUM(E477:K477),
IF($L$5=Master!$D$4,SUM(E477:L477),
IF($M$5=Master!$D$4,SUM(E477:M477),
IF($N$5=Master!$D$4,SUM(E477:N477),
IF($O$5=Master!$D$4,SUM(E477:O477),
IF($P$5=Master!$D$4,SUM(E477:P477),0))))))))))))</f>
        <v>31598610.120000005</v>
      </c>
      <c r="V477" s="115"/>
    </row>
    <row r="478" spans="2:22" x14ac:dyDescent="0.2">
      <c r="B478" s="113"/>
      <c r="C478" s="117" t="s">
        <v>221</v>
      </c>
      <c r="D478" s="118" t="s">
        <v>443</v>
      </c>
      <c r="E478" s="119">
        <v>4027785.5300000012</v>
      </c>
      <c r="F478" s="119">
        <v>4281550.7700000005</v>
      </c>
      <c r="G478" s="119">
        <v>4198862.8100000005</v>
      </c>
      <c r="H478" s="119">
        <v>4349253.6999999974</v>
      </c>
      <c r="I478" s="119">
        <v>4268919.4300000006</v>
      </c>
      <c r="J478" s="119">
        <v>4292671.37</v>
      </c>
      <c r="K478" s="119">
        <v>4203098.13</v>
      </c>
      <c r="L478" s="119">
        <v>4168778.47</v>
      </c>
      <c r="M478" s="119">
        <v>4270740.2099999981</v>
      </c>
      <c r="N478" s="119">
        <v>4337564.5399999991</v>
      </c>
      <c r="O478" s="119">
        <v>4249580.4399999985</v>
      </c>
      <c r="P478" s="119">
        <v>4520972.3500000956</v>
      </c>
      <c r="Q478" s="119">
        <f t="shared" si="9"/>
        <v>51169777.750000097</v>
      </c>
      <c r="R478" s="115"/>
      <c r="S478" s="116"/>
      <c r="T478" s="113"/>
      <c r="U478" s="119">
        <f>IF($E$5=Master!$D$4,E478,
IF($F$5=Master!$D$4,SUM(E478:F478),
IF($G$5=Master!$D$4,SUM(E478:G478),
IF($H$5=Master!$D$4,SUM(E478:H478),
IF($I$5=Master!$D$4,SUM(E478:I478),
IF($J$5=Master!$D$4,SUM(E478:J478),
IF($K$5=Master!$D$4,SUM(E478:K478),
IF($L$5=Master!$D$4,SUM(E478:L478),
IF($M$5=Master!$D$4,SUM(E478:M478),
IF($N$5=Master!$D$4,SUM(E478:N478),
IF($O$5=Master!$D$4,SUM(E478:O478),
IF($P$5=Master!$D$4,SUM(E478:P478),0))))))))))))</f>
        <v>12508199.110000003</v>
      </c>
      <c r="V478" s="115"/>
    </row>
    <row r="479" spans="2:22" x14ac:dyDescent="0.2">
      <c r="B479" s="113"/>
      <c r="C479" s="117" t="s">
        <v>222</v>
      </c>
      <c r="D479" s="118" t="s">
        <v>444</v>
      </c>
      <c r="E479" s="119">
        <v>1316151.76</v>
      </c>
      <c r="F479" s="119">
        <v>103516.65000000001</v>
      </c>
      <c r="G479" s="119">
        <v>1453190</v>
      </c>
      <c r="H479" s="119">
        <v>1486890.21</v>
      </c>
      <c r="I479" s="119">
        <v>1469445.5799999998</v>
      </c>
      <c r="J479" s="119">
        <v>1473700.36</v>
      </c>
      <c r="K479" s="119">
        <v>1598988.02</v>
      </c>
      <c r="L479" s="119">
        <v>1439318.9899999998</v>
      </c>
      <c r="M479" s="119">
        <v>1471838.03</v>
      </c>
      <c r="N479" s="119">
        <v>1502585.4599999997</v>
      </c>
      <c r="O479" s="119">
        <v>1478702.71</v>
      </c>
      <c r="P479" s="119">
        <v>1749653.89</v>
      </c>
      <c r="Q479" s="119">
        <f t="shared" si="9"/>
        <v>16543981.66</v>
      </c>
      <c r="R479" s="115"/>
      <c r="S479" s="116"/>
      <c r="T479" s="113"/>
      <c r="U479" s="119">
        <f>IF($E$5=Master!$D$4,E479,
IF($F$5=Master!$D$4,SUM(E479:F479),
IF($G$5=Master!$D$4,SUM(E479:G479),
IF($H$5=Master!$D$4,SUM(E479:H479),
IF($I$5=Master!$D$4,SUM(E479:I479),
IF($J$5=Master!$D$4,SUM(E479:J479),
IF($K$5=Master!$D$4,SUM(E479:K479),
IF($L$5=Master!$D$4,SUM(E479:L479),
IF($M$5=Master!$D$4,SUM(E479:M479),
IF($N$5=Master!$D$4,SUM(E479:N479),
IF($O$5=Master!$D$4,SUM(E479:O479),
IF($P$5=Master!$D$4,SUM(E479:P479),0))))))))))))</f>
        <v>2872858.41</v>
      </c>
      <c r="V479" s="115"/>
    </row>
    <row r="480" spans="2:22" x14ac:dyDescent="0.2">
      <c r="B480" s="113"/>
      <c r="C480" s="117" t="s">
        <v>223</v>
      </c>
      <c r="D480" s="118" t="s">
        <v>445</v>
      </c>
      <c r="E480" s="119">
        <v>3038979.4499999997</v>
      </c>
      <c r="F480" s="119">
        <v>3531988.33</v>
      </c>
      <c r="G480" s="119">
        <v>3607006.1500000008</v>
      </c>
      <c r="H480" s="119">
        <v>3552797.4800000009</v>
      </c>
      <c r="I480" s="119">
        <v>3542052.3800000004</v>
      </c>
      <c r="J480" s="119">
        <v>3543897.290000001</v>
      </c>
      <c r="K480" s="119">
        <v>3548480.09</v>
      </c>
      <c r="L480" s="119">
        <v>3542685.870000001</v>
      </c>
      <c r="M480" s="119">
        <v>3537299.0000000009</v>
      </c>
      <c r="N480" s="119">
        <v>3495495.61</v>
      </c>
      <c r="O480" s="119">
        <v>3609653.7600000002</v>
      </c>
      <c r="P480" s="119">
        <v>3627568.8399999333</v>
      </c>
      <c r="Q480" s="119">
        <f t="shared" si="9"/>
        <v>42177904.249999933</v>
      </c>
      <c r="R480" s="115"/>
      <c r="S480" s="116"/>
      <c r="T480" s="113"/>
      <c r="U480" s="119">
        <f>IF($E$5=Master!$D$4,E480,
IF($F$5=Master!$D$4,SUM(E480:F480),
IF($G$5=Master!$D$4,SUM(E480:G480),
IF($H$5=Master!$D$4,SUM(E480:H480),
IF($I$5=Master!$D$4,SUM(E480:I480),
IF($J$5=Master!$D$4,SUM(E480:J480),
IF($K$5=Master!$D$4,SUM(E480:K480),
IF($L$5=Master!$D$4,SUM(E480:L480),
IF($M$5=Master!$D$4,SUM(E480:M480),
IF($N$5=Master!$D$4,SUM(E480:N480),
IF($O$5=Master!$D$4,SUM(E480:O480),
IF($P$5=Master!$D$4,SUM(E480:P480),0))))))))))))</f>
        <v>10177973.93</v>
      </c>
      <c r="V480" s="115"/>
    </row>
    <row r="481" spans="2:22" x14ac:dyDescent="0.2">
      <c r="B481" s="113"/>
      <c r="C481" s="117" t="s">
        <v>224</v>
      </c>
      <c r="D481" s="118" t="s">
        <v>446</v>
      </c>
      <c r="E481" s="119">
        <v>175530.03000000003</v>
      </c>
      <c r="F481" s="119">
        <v>555047.17000000004</v>
      </c>
      <c r="G481" s="119">
        <v>654815.52</v>
      </c>
      <c r="H481" s="119">
        <v>651477.9</v>
      </c>
      <c r="I481" s="119">
        <v>643957.91</v>
      </c>
      <c r="J481" s="119">
        <v>564393.64</v>
      </c>
      <c r="K481" s="119">
        <v>135171.77000000002</v>
      </c>
      <c r="L481" s="119">
        <v>209531.36</v>
      </c>
      <c r="M481" s="119">
        <v>560151.68000000005</v>
      </c>
      <c r="N481" s="119">
        <v>565497.67000000004</v>
      </c>
      <c r="O481" s="119">
        <v>582162.73</v>
      </c>
      <c r="P481" s="119">
        <v>670590.62</v>
      </c>
      <c r="Q481" s="119">
        <f t="shared" si="9"/>
        <v>5968328.0000000009</v>
      </c>
      <c r="R481" s="115"/>
      <c r="S481" s="116"/>
      <c r="T481" s="113"/>
      <c r="U481" s="119">
        <f>IF($E$5=Master!$D$4,E481,
IF($F$5=Master!$D$4,SUM(E481:F481),
IF($G$5=Master!$D$4,SUM(E481:G481),
IF($H$5=Master!$D$4,SUM(E481:H481),
IF($I$5=Master!$D$4,SUM(E481:I481),
IF($J$5=Master!$D$4,SUM(E481:J481),
IF($K$5=Master!$D$4,SUM(E481:K481),
IF($L$5=Master!$D$4,SUM(E481:L481),
IF($M$5=Master!$D$4,SUM(E481:M481),
IF($N$5=Master!$D$4,SUM(E481:N481),
IF($O$5=Master!$D$4,SUM(E481:O481),
IF($P$5=Master!$D$4,SUM(E481:P481),0))))))))))))</f>
        <v>1385392.7200000002</v>
      </c>
      <c r="V481" s="115"/>
    </row>
    <row r="482" spans="2:22" x14ac:dyDescent="0.2">
      <c r="B482" s="113"/>
      <c r="C482" s="117" t="s">
        <v>225</v>
      </c>
      <c r="D482" s="118" t="s">
        <v>447</v>
      </c>
      <c r="E482" s="119">
        <v>322984.38000000006</v>
      </c>
      <c r="F482" s="119">
        <v>1689412.82</v>
      </c>
      <c r="G482" s="119">
        <v>1061892.07</v>
      </c>
      <c r="H482" s="119">
        <v>1069400.31</v>
      </c>
      <c r="I482" s="119">
        <v>1057780.99</v>
      </c>
      <c r="J482" s="119">
        <v>1071840.3199999998</v>
      </c>
      <c r="K482" s="119">
        <v>320520.56</v>
      </c>
      <c r="L482" s="119">
        <v>312286.17</v>
      </c>
      <c r="M482" s="119">
        <v>1063332.1199999999</v>
      </c>
      <c r="N482" s="119">
        <v>1071199.26</v>
      </c>
      <c r="O482" s="119">
        <v>759810.78</v>
      </c>
      <c r="P482" s="119">
        <v>828340.14000000013</v>
      </c>
      <c r="Q482" s="119">
        <f t="shared" si="9"/>
        <v>10628799.92</v>
      </c>
      <c r="R482" s="115"/>
      <c r="S482" s="116"/>
      <c r="T482" s="113"/>
      <c r="U482" s="119">
        <f>IF($E$5=Master!$D$4,E482,
IF($F$5=Master!$D$4,SUM(E482:F482),
IF($G$5=Master!$D$4,SUM(E482:G482),
IF($H$5=Master!$D$4,SUM(E482:H482),
IF($I$5=Master!$D$4,SUM(E482:I482),
IF($J$5=Master!$D$4,SUM(E482:J482),
IF($K$5=Master!$D$4,SUM(E482:K482),
IF($L$5=Master!$D$4,SUM(E482:L482),
IF($M$5=Master!$D$4,SUM(E482:M482),
IF($N$5=Master!$D$4,SUM(E482:N482),
IF($O$5=Master!$D$4,SUM(E482:O482),
IF($P$5=Master!$D$4,SUM(E482:P482),0))))))))))))</f>
        <v>3074289.2700000005</v>
      </c>
      <c r="V482" s="115"/>
    </row>
    <row r="483" spans="2:22" x14ac:dyDescent="0.2">
      <c r="B483" s="113"/>
      <c r="C483" s="117" t="s">
        <v>226</v>
      </c>
      <c r="D483" s="118" t="s">
        <v>448</v>
      </c>
      <c r="E483" s="119">
        <v>168186.75</v>
      </c>
      <c r="F483" s="119">
        <v>169503.56</v>
      </c>
      <c r="G483" s="119">
        <v>231047.20999999996</v>
      </c>
      <c r="H483" s="119">
        <v>486011.65000000014</v>
      </c>
      <c r="I483" s="119">
        <v>188511.59</v>
      </c>
      <c r="J483" s="119">
        <v>211203.33999999991</v>
      </c>
      <c r="K483" s="119">
        <v>252563.13</v>
      </c>
      <c r="L483" s="119">
        <v>188352.35</v>
      </c>
      <c r="M483" s="119">
        <v>196374.66999999998</v>
      </c>
      <c r="N483" s="119">
        <v>247455.13</v>
      </c>
      <c r="O483" s="119">
        <v>251251.75000000003</v>
      </c>
      <c r="P483" s="119">
        <v>282221.07999999996</v>
      </c>
      <c r="Q483" s="119">
        <f t="shared" si="9"/>
        <v>2872682.21</v>
      </c>
      <c r="R483" s="115"/>
      <c r="S483" s="116"/>
      <c r="T483" s="113"/>
      <c r="U483" s="119">
        <f>IF($E$5=Master!$D$4,E483,
IF($F$5=Master!$D$4,SUM(E483:F483),
IF($G$5=Master!$D$4,SUM(E483:G483),
IF($H$5=Master!$D$4,SUM(E483:H483),
IF($I$5=Master!$D$4,SUM(E483:I483),
IF($J$5=Master!$D$4,SUM(E483:J483),
IF($K$5=Master!$D$4,SUM(E483:K483),
IF($L$5=Master!$D$4,SUM(E483:L483),
IF($M$5=Master!$D$4,SUM(E483:M483),
IF($N$5=Master!$D$4,SUM(E483:N483),
IF($O$5=Master!$D$4,SUM(E483:O483),
IF($P$5=Master!$D$4,SUM(E483:P483),0))))))))))))</f>
        <v>568737.52</v>
      </c>
      <c r="V483" s="115"/>
    </row>
    <row r="484" spans="2:22" x14ac:dyDescent="0.2">
      <c r="B484" s="113"/>
      <c r="C484" s="117" t="s">
        <v>227</v>
      </c>
      <c r="D484" s="118" t="s">
        <v>449</v>
      </c>
      <c r="E484" s="119">
        <v>544858.95000000007</v>
      </c>
      <c r="F484" s="119">
        <v>281034.26</v>
      </c>
      <c r="G484" s="119">
        <v>3649165.62</v>
      </c>
      <c r="H484" s="119">
        <v>1189871.51</v>
      </c>
      <c r="I484" s="119">
        <v>467003.21</v>
      </c>
      <c r="J484" s="119">
        <v>244666.66999999998</v>
      </c>
      <c r="K484" s="119">
        <v>3581166.75</v>
      </c>
      <c r="L484" s="119">
        <v>233333.38999999998</v>
      </c>
      <c r="M484" s="119">
        <v>243666.65999999997</v>
      </c>
      <c r="N484" s="119">
        <v>193666.65999999997</v>
      </c>
      <c r="O484" s="119">
        <v>183333.34999999998</v>
      </c>
      <c r="P484" s="119">
        <v>183333.97</v>
      </c>
      <c r="Q484" s="119">
        <f t="shared" si="9"/>
        <v>10995101</v>
      </c>
      <c r="R484" s="115"/>
      <c r="S484" s="116"/>
      <c r="T484" s="113"/>
      <c r="U484" s="119">
        <f>IF($E$5=Master!$D$4,E484,
IF($F$5=Master!$D$4,SUM(E484:F484),
IF($G$5=Master!$D$4,SUM(E484:G484),
IF($H$5=Master!$D$4,SUM(E484:H484),
IF($I$5=Master!$D$4,SUM(E484:I484),
IF($J$5=Master!$D$4,SUM(E484:J484),
IF($K$5=Master!$D$4,SUM(E484:K484),
IF($L$5=Master!$D$4,SUM(E484:L484),
IF($M$5=Master!$D$4,SUM(E484:M484),
IF($N$5=Master!$D$4,SUM(E484:N484),
IF($O$5=Master!$D$4,SUM(E484:O484),
IF($P$5=Master!$D$4,SUM(E484:P484),0))))))))))))</f>
        <v>4475058.83</v>
      </c>
      <c r="V484" s="115"/>
    </row>
    <row r="485" spans="2:22" x14ac:dyDescent="0.2">
      <c r="B485" s="113"/>
      <c r="C485" s="117" t="s">
        <v>228</v>
      </c>
      <c r="D485" s="118" t="s">
        <v>438</v>
      </c>
      <c r="E485" s="119">
        <v>0</v>
      </c>
      <c r="F485" s="119">
        <v>500</v>
      </c>
      <c r="G485" s="119">
        <v>222711.70999999993</v>
      </c>
      <c r="H485" s="119">
        <v>266902.87999999989</v>
      </c>
      <c r="I485" s="119">
        <v>73058.249999999985</v>
      </c>
      <c r="J485" s="119">
        <v>114958.86000000002</v>
      </c>
      <c r="K485" s="119">
        <v>195467.87</v>
      </c>
      <c r="L485" s="119">
        <v>118162.61000000004</v>
      </c>
      <c r="M485" s="119">
        <v>217535.56999999992</v>
      </c>
      <c r="N485" s="119">
        <v>214888.01999999993</v>
      </c>
      <c r="O485" s="119">
        <v>207478.05000000005</v>
      </c>
      <c r="P485" s="119">
        <v>804336.18</v>
      </c>
      <c r="Q485" s="119">
        <f t="shared" si="9"/>
        <v>2436000</v>
      </c>
      <c r="R485" s="115"/>
      <c r="S485" s="116"/>
      <c r="T485" s="113"/>
      <c r="U485" s="119">
        <f>IF($E$5=Master!$D$4,E485,
IF($F$5=Master!$D$4,SUM(E485:F485),
IF($G$5=Master!$D$4,SUM(E485:G485),
IF($H$5=Master!$D$4,SUM(E485:H485),
IF($I$5=Master!$D$4,SUM(E485:I485),
IF($J$5=Master!$D$4,SUM(E485:J485),
IF($K$5=Master!$D$4,SUM(E485:K485),
IF($L$5=Master!$D$4,SUM(E485:L485),
IF($M$5=Master!$D$4,SUM(E485:M485),
IF($N$5=Master!$D$4,SUM(E485:N485),
IF($O$5=Master!$D$4,SUM(E485:O485),
IF($P$5=Master!$D$4,SUM(E485:P485),0))))))))))))</f>
        <v>223211.70999999993</v>
      </c>
      <c r="V485" s="115"/>
    </row>
    <row r="486" spans="2:22" x14ac:dyDescent="0.2">
      <c r="B486" s="113"/>
      <c r="C486" s="117" t="s">
        <v>229</v>
      </c>
      <c r="D486" s="118" t="s">
        <v>451</v>
      </c>
      <c r="E486" s="119">
        <v>22930.590000000004</v>
      </c>
      <c r="F486" s="119">
        <v>13406.720000000001</v>
      </c>
      <c r="G486" s="119">
        <v>92067.950000000012</v>
      </c>
      <c r="H486" s="119">
        <v>27853.629999999997</v>
      </c>
      <c r="I486" s="119">
        <v>30520.12</v>
      </c>
      <c r="J486" s="119">
        <v>29248.42</v>
      </c>
      <c r="K486" s="119">
        <v>25443.22</v>
      </c>
      <c r="L486" s="119">
        <v>24202.25</v>
      </c>
      <c r="M486" s="119">
        <v>10466.11</v>
      </c>
      <c r="N486" s="119">
        <v>9957.31</v>
      </c>
      <c r="O486" s="119">
        <v>9203.2999999999993</v>
      </c>
      <c r="P486" s="119">
        <v>9293.790999999932</v>
      </c>
      <c r="Q486" s="119">
        <f t="shared" si="9"/>
        <v>304593.41099999991</v>
      </c>
      <c r="R486" s="115"/>
      <c r="S486" s="116"/>
      <c r="T486" s="113"/>
      <c r="U486" s="119">
        <f>IF($E$5=Master!$D$4,E486,
IF($F$5=Master!$D$4,SUM(E486:F486),
IF($G$5=Master!$D$4,SUM(E486:G486),
IF($H$5=Master!$D$4,SUM(E486:H486),
IF($I$5=Master!$D$4,SUM(E486:I486),
IF($J$5=Master!$D$4,SUM(E486:J486),
IF($K$5=Master!$D$4,SUM(E486:K486),
IF($L$5=Master!$D$4,SUM(E486:L486),
IF($M$5=Master!$D$4,SUM(E486:M486),
IF($N$5=Master!$D$4,SUM(E486:N486),
IF($O$5=Master!$D$4,SUM(E486:O486),
IF($P$5=Master!$D$4,SUM(E486:P486),0))))))))))))</f>
        <v>128405.26000000001</v>
      </c>
      <c r="V486" s="115"/>
    </row>
    <row r="487" spans="2:22" x14ac:dyDescent="0.2">
      <c r="B487" s="113"/>
      <c r="C487" s="117" t="s">
        <v>230</v>
      </c>
      <c r="D487" s="118" t="s">
        <v>452</v>
      </c>
      <c r="E487" s="119">
        <v>132294.91</v>
      </c>
      <c r="F487" s="119">
        <v>109580.15</v>
      </c>
      <c r="G487" s="119">
        <v>649622.11</v>
      </c>
      <c r="H487" s="119">
        <v>687028.48</v>
      </c>
      <c r="I487" s="119">
        <v>929747.22</v>
      </c>
      <c r="J487" s="119">
        <v>591256.32000000007</v>
      </c>
      <c r="K487" s="119">
        <v>673476.22</v>
      </c>
      <c r="L487" s="119">
        <v>298933.48</v>
      </c>
      <c r="M487" s="119">
        <v>361411.07</v>
      </c>
      <c r="N487" s="119">
        <v>427713.94999999995</v>
      </c>
      <c r="O487" s="119">
        <v>531456.46</v>
      </c>
      <c r="P487" s="119">
        <v>1379731.69</v>
      </c>
      <c r="Q487" s="119">
        <f t="shared" si="9"/>
        <v>6772252.0600000005</v>
      </c>
      <c r="R487" s="115"/>
      <c r="S487" s="116"/>
      <c r="T487" s="113"/>
      <c r="U487" s="119">
        <f>IF($E$5=Master!$D$4,E487,
IF($F$5=Master!$D$4,SUM(E487:F487),
IF($G$5=Master!$D$4,SUM(E487:G487),
IF($H$5=Master!$D$4,SUM(E487:H487),
IF($I$5=Master!$D$4,SUM(E487:I487),
IF($J$5=Master!$D$4,SUM(E487:J487),
IF($K$5=Master!$D$4,SUM(E487:K487),
IF($L$5=Master!$D$4,SUM(E487:L487),
IF($M$5=Master!$D$4,SUM(E487:M487),
IF($N$5=Master!$D$4,SUM(E487:N487),
IF($O$5=Master!$D$4,SUM(E487:O487),
IF($P$5=Master!$D$4,SUM(E487:P487),0))))))))))))</f>
        <v>891497.16999999993</v>
      </c>
      <c r="V487" s="115"/>
    </row>
    <row r="488" spans="2:22" x14ac:dyDescent="0.2">
      <c r="B488" s="113"/>
      <c r="C488" s="117" t="s">
        <v>231</v>
      </c>
      <c r="D488" s="118" t="s">
        <v>453</v>
      </c>
      <c r="E488" s="119">
        <v>0</v>
      </c>
      <c r="F488" s="119">
        <v>644000</v>
      </c>
      <c r="G488" s="119">
        <v>16410.080000000002</v>
      </c>
      <c r="H488" s="119">
        <v>19323.730000000003</v>
      </c>
      <c r="I488" s="119">
        <v>5580.57</v>
      </c>
      <c r="J488" s="119">
        <v>8816.0599999999977</v>
      </c>
      <c r="K488" s="119">
        <v>14850.18</v>
      </c>
      <c r="L488" s="119">
        <v>8758.61</v>
      </c>
      <c r="M488" s="119">
        <v>15518.130000000001</v>
      </c>
      <c r="N488" s="119">
        <v>16117.580000000002</v>
      </c>
      <c r="O488" s="119">
        <v>15704.909999999998</v>
      </c>
      <c r="P488" s="119">
        <v>59922.150000000009</v>
      </c>
      <c r="Q488" s="119">
        <f t="shared" si="9"/>
        <v>825002</v>
      </c>
      <c r="R488" s="115"/>
      <c r="S488" s="116"/>
      <c r="T488" s="113"/>
      <c r="U488" s="119">
        <f>IF($E$5=Master!$D$4,E488,
IF($F$5=Master!$D$4,SUM(E488:F488),
IF($G$5=Master!$D$4,SUM(E488:G488),
IF($H$5=Master!$D$4,SUM(E488:H488),
IF($I$5=Master!$D$4,SUM(E488:I488),
IF($J$5=Master!$D$4,SUM(E488:J488),
IF($K$5=Master!$D$4,SUM(E488:K488),
IF($L$5=Master!$D$4,SUM(E488:L488),
IF($M$5=Master!$D$4,SUM(E488:M488),
IF($N$5=Master!$D$4,SUM(E488:N488),
IF($O$5=Master!$D$4,SUM(E488:O488),
IF($P$5=Master!$D$4,SUM(E488:P488),0))))))))))))</f>
        <v>660410.07999999996</v>
      </c>
      <c r="V488" s="115"/>
    </row>
    <row r="489" spans="2:22" x14ac:dyDescent="0.2">
      <c r="B489" s="113"/>
      <c r="C489" s="117" t="s">
        <v>232</v>
      </c>
      <c r="D489" s="118" t="s">
        <v>450</v>
      </c>
      <c r="E489" s="119">
        <v>58604.460000000006</v>
      </c>
      <c r="F489" s="119">
        <v>57295.889999999992</v>
      </c>
      <c r="G489" s="119">
        <v>83199.750000000015</v>
      </c>
      <c r="H489" s="119">
        <v>83798.260000000024</v>
      </c>
      <c r="I489" s="119">
        <v>81984.77</v>
      </c>
      <c r="J489" s="119">
        <v>82994.760000000024</v>
      </c>
      <c r="K489" s="119">
        <v>82654.840000000026</v>
      </c>
      <c r="L489" s="119">
        <v>79360.329999999987</v>
      </c>
      <c r="M489" s="119">
        <v>83135.430000000008</v>
      </c>
      <c r="N489" s="119">
        <v>83842.64</v>
      </c>
      <c r="O489" s="119">
        <v>79985.640000000014</v>
      </c>
      <c r="P489" s="119">
        <v>92733.650000000009</v>
      </c>
      <c r="Q489" s="119">
        <f t="shared" si="9"/>
        <v>949590.42000000016</v>
      </c>
      <c r="R489" s="115"/>
      <c r="S489" s="116"/>
      <c r="T489" s="113"/>
      <c r="U489" s="119">
        <f>IF($E$5=Master!$D$4,E489,
IF($F$5=Master!$D$4,SUM(E489:F489),
IF($G$5=Master!$D$4,SUM(E489:G489),
IF($H$5=Master!$D$4,SUM(E489:H489),
IF($I$5=Master!$D$4,SUM(E489:I489),
IF($J$5=Master!$D$4,SUM(E489:J489),
IF($K$5=Master!$D$4,SUM(E489:K489),
IF($L$5=Master!$D$4,SUM(E489:L489),
IF($M$5=Master!$D$4,SUM(E489:M489),
IF($N$5=Master!$D$4,SUM(E489:N489),
IF($O$5=Master!$D$4,SUM(E489:O489),
IF($P$5=Master!$D$4,SUM(E489:P489),0))))))))))))</f>
        <v>199100.10000000003</v>
      </c>
      <c r="V489" s="115"/>
    </row>
    <row r="490" spans="2:22" ht="25.5" x14ac:dyDescent="0.2">
      <c r="B490" s="113"/>
      <c r="C490" s="117" t="s">
        <v>510</v>
      </c>
      <c r="D490" s="118" t="s">
        <v>511</v>
      </c>
      <c r="E490" s="119">
        <v>479655.29</v>
      </c>
      <c r="F490" s="119">
        <v>524411.9</v>
      </c>
      <c r="G490" s="119">
        <v>1125364.0199999998</v>
      </c>
      <c r="H490" s="119">
        <v>911075.38000000012</v>
      </c>
      <c r="I490" s="119">
        <v>800152.33000000007</v>
      </c>
      <c r="J490" s="119">
        <v>455241.64</v>
      </c>
      <c r="K490" s="119">
        <v>561805.47000000009</v>
      </c>
      <c r="L490" s="119">
        <v>467686.32</v>
      </c>
      <c r="M490" s="119">
        <v>792668.69000000006</v>
      </c>
      <c r="N490" s="119">
        <v>894921</v>
      </c>
      <c r="O490" s="119">
        <v>812241.21000000008</v>
      </c>
      <c r="P490" s="119">
        <v>1263085.2499999995</v>
      </c>
      <c r="Q490" s="119">
        <f t="shared" si="9"/>
        <v>9088308.5</v>
      </c>
      <c r="R490" s="115"/>
      <c r="S490" s="116"/>
      <c r="T490" s="113"/>
      <c r="U490" s="119">
        <f>IF($E$5=Master!$D$4,E490,
IF($F$5=Master!$D$4,SUM(E490:F490),
IF($G$5=Master!$D$4,SUM(E490:G490),
IF($H$5=Master!$D$4,SUM(E490:H490),
IF($I$5=Master!$D$4,SUM(E490:I490),
IF($J$5=Master!$D$4,SUM(E490:J490),
IF($K$5=Master!$D$4,SUM(E490:K490),
IF($L$5=Master!$D$4,SUM(E490:L490),
IF($M$5=Master!$D$4,SUM(E490:M490),
IF($N$5=Master!$D$4,SUM(E490:N490),
IF($O$5=Master!$D$4,SUM(E490:O490),
IF($P$5=Master!$D$4,SUM(E490:P490),0))))))))))))</f>
        <v>2129431.21</v>
      </c>
      <c r="V490" s="115"/>
    </row>
    <row r="491" spans="2:22" x14ac:dyDescent="0.2">
      <c r="B491" s="113"/>
      <c r="C491" s="117" t="s">
        <v>233</v>
      </c>
      <c r="D491" s="118" t="s">
        <v>454</v>
      </c>
      <c r="E491" s="119">
        <v>132623.37000000002</v>
      </c>
      <c r="F491" s="119">
        <v>70950.959999999992</v>
      </c>
      <c r="G491" s="119">
        <v>360700.71</v>
      </c>
      <c r="H491" s="119">
        <v>683537.6</v>
      </c>
      <c r="I491" s="119">
        <v>242430.92</v>
      </c>
      <c r="J491" s="119">
        <v>414537.92</v>
      </c>
      <c r="K491" s="119">
        <v>850707.08</v>
      </c>
      <c r="L491" s="119">
        <v>287588.27999999997</v>
      </c>
      <c r="M491" s="119">
        <v>408391.3</v>
      </c>
      <c r="N491" s="119">
        <v>119094.53</v>
      </c>
      <c r="O491" s="119">
        <v>107934.37</v>
      </c>
      <c r="P491" s="119">
        <v>193985.4</v>
      </c>
      <c r="Q491" s="119">
        <f t="shared" si="9"/>
        <v>3872482.4399999995</v>
      </c>
      <c r="R491" s="115"/>
      <c r="S491" s="116"/>
      <c r="T491" s="113"/>
      <c r="U491" s="119">
        <f>IF($E$5=Master!$D$4,E491,
IF($F$5=Master!$D$4,SUM(E491:F491),
IF($G$5=Master!$D$4,SUM(E491:G491),
IF($H$5=Master!$D$4,SUM(E491:H491),
IF($I$5=Master!$D$4,SUM(E491:I491),
IF($J$5=Master!$D$4,SUM(E491:J491),
IF($K$5=Master!$D$4,SUM(E491:K491),
IF($L$5=Master!$D$4,SUM(E491:L491),
IF($M$5=Master!$D$4,SUM(E491:M491),
IF($N$5=Master!$D$4,SUM(E491:N491),
IF($O$5=Master!$D$4,SUM(E491:O491),
IF($P$5=Master!$D$4,SUM(E491:P491),0))))))))))))</f>
        <v>564275.04</v>
      </c>
      <c r="V491" s="115"/>
    </row>
    <row r="492" spans="2:22" x14ac:dyDescent="0.2">
      <c r="B492" s="113"/>
      <c r="C492" s="117" t="s">
        <v>234</v>
      </c>
      <c r="D492" s="118" t="s">
        <v>455</v>
      </c>
      <c r="E492" s="119">
        <v>580718.6100000015</v>
      </c>
      <c r="F492" s="119">
        <v>690866.55000000075</v>
      </c>
      <c r="G492" s="119">
        <v>875896.07999999949</v>
      </c>
      <c r="H492" s="119">
        <v>980115.10999999917</v>
      </c>
      <c r="I492" s="119">
        <v>796100.35</v>
      </c>
      <c r="J492" s="119">
        <v>899429.1099999994</v>
      </c>
      <c r="K492" s="119">
        <v>897934.53999999969</v>
      </c>
      <c r="L492" s="119">
        <v>667297.55000000016</v>
      </c>
      <c r="M492" s="119">
        <v>842796.44999999937</v>
      </c>
      <c r="N492" s="119">
        <v>810096.79999999946</v>
      </c>
      <c r="O492" s="119">
        <v>749999.11999999953</v>
      </c>
      <c r="P492" s="119">
        <v>1371267.3260000327</v>
      </c>
      <c r="Q492" s="119">
        <f t="shared" si="9"/>
        <v>10162517.596000032</v>
      </c>
      <c r="R492" s="115"/>
      <c r="S492" s="116"/>
      <c r="T492" s="113"/>
      <c r="U492" s="119">
        <f>IF($E$5=Master!$D$4,E492,
IF($F$5=Master!$D$4,SUM(E492:F492),
IF($G$5=Master!$D$4,SUM(E492:G492),
IF($H$5=Master!$D$4,SUM(E492:H492),
IF($I$5=Master!$D$4,SUM(E492:I492),
IF($J$5=Master!$D$4,SUM(E492:J492),
IF($K$5=Master!$D$4,SUM(E492:K492),
IF($L$5=Master!$D$4,SUM(E492:L492),
IF($M$5=Master!$D$4,SUM(E492:M492),
IF($N$5=Master!$D$4,SUM(E492:N492),
IF($O$5=Master!$D$4,SUM(E492:O492),
IF($P$5=Master!$D$4,SUM(E492:P492),0))))))))))))</f>
        <v>2147481.2400000016</v>
      </c>
      <c r="V492" s="115"/>
    </row>
    <row r="493" spans="2:22" x14ac:dyDescent="0.2">
      <c r="B493" s="113"/>
      <c r="C493" s="117" t="s">
        <v>235</v>
      </c>
      <c r="D493" s="118" t="s">
        <v>456</v>
      </c>
      <c r="E493" s="119">
        <v>123193.44</v>
      </c>
      <c r="F493" s="119">
        <v>4367.1900000000005</v>
      </c>
      <c r="G493" s="119">
        <v>4351.5300000000007</v>
      </c>
      <c r="H493" s="119">
        <v>35434.54</v>
      </c>
      <c r="I493" s="119">
        <v>4105.29</v>
      </c>
      <c r="J493" s="119">
        <v>282008.19999999995</v>
      </c>
      <c r="K493" s="119">
        <v>902292.74999999988</v>
      </c>
      <c r="L493" s="119">
        <v>155517.1</v>
      </c>
      <c r="M493" s="119">
        <v>4083.6600000000003</v>
      </c>
      <c r="N493" s="119">
        <v>4450.1499999999996</v>
      </c>
      <c r="O493" s="119">
        <v>37417.11</v>
      </c>
      <c r="P493" s="119">
        <v>1314432.4600000002</v>
      </c>
      <c r="Q493" s="119">
        <f t="shared" si="9"/>
        <v>2871653.42</v>
      </c>
      <c r="R493" s="115"/>
      <c r="S493" s="116"/>
      <c r="T493" s="113"/>
      <c r="U493" s="119">
        <f>IF($E$5=Master!$D$4,E493,
IF($F$5=Master!$D$4,SUM(E493:F493),
IF($G$5=Master!$D$4,SUM(E493:G493),
IF($H$5=Master!$D$4,SUM(E493:H493),
IF($I$5=Master!$D$4,SUM(E493:I493),
IF($J$5=Master!$D$4,SUM(E493:J493),
IF($K$5=Master!$D$4,SUM(E493:K493),
IF($L$5=Master!$D$4,SUM(E493:L493),
IF($M$5=Master!$D$4,SUM(E493:M493),
IF($N$5=Master!$D$4,SUM(E493:N493),
IF($O$5=Master!$D$4,SUM(E493:O493),
IF($P$5=Master!$D$4,SUM(E493:P493),0))))))))))))</f>
        <v>131912.16</v>
      </c>
      <c r="V493" s="115"/>
    </row>
    <row r="494" spans="2:22" x14ac:dyDescent="0.2">
      <c r="B494" s="113"/>
      <c r="C494" s="117" t="s">
        <v>236</v>
      </c>
      <c r="D494" s="118" t="s">
        <v>458</v>
      </c>
      <c r="E494" s="119">
        <v>40192.189999999995</v>
      </c>
      <c r="F494" s="119">
        <v>37027.049999999996</v>
      </c>
      <c r="G494" s="119">
        <v>117669.18999999997</v>
      </c>
      <c r="H494" s="119">
        <v>127797.29</v>
      </c>
      <c r="I494" s="119">
        <v>50346.229999999996</v>
      </c>
      <c r="J494" s="119">
        <v>72454.98</v>
      </c>
      <c r="K494" s="119">
        <v>100134.43</v>
      </c>
      <c r="L494" s="119">
        <v>36320.87000000001</v>
      </c>
      <c r="M494" s="119">
        <v>51157.500000000007</v>
      </c>
      <c r="N494" s="119">
        <v>74928.539999999994</v>
      </c>
      <c r="O494" s="119">
        <v>90253.25</v>
      </c>
      <c r="P494" s="119">
        <v>542896.17999999993</v>
      </c>
      <c r="Q494" s="119">
        <f t="shared" si="9"/>
        <v>1341177.6999999997</v>
      </c>
      <c r="R494" s="115"/>
      <c r="S494" s="116"/>
      <c r="T494" s="113"/>
      <c r="U494" s="119">
        <f>IF($E$5=Master!$D$4,E494,
IF($F$5=Master!$D$4,SUM(E494:F494),
IF($G$5=Master!$D$4,SUM(E494:G494),
IF($H$5=Master!$D$4,SUM(E494:H494),
IF($I$5=Master!$D$4,SUM(E494:I494),
IF($J$5=Master!$D$4,SUM(E494:J494),
IF($K$5=Master!$D$4,SUM(E494:K494),
IF($L$5=Master!$D$4,SUM(E494:L494),
IF($M$5=Master!$D$4,SUM(E494:M494),
IF($N$5=Master!$D$4,SUM(E494:N494),
IF($O$5=Master!$D$4,SUM(E494:O494),
IF($P$5=Master!$D$4,SUM(E494:P494),0))))))))))))</f>
        <v>194888.42999999996</v>
      </c>
      <c r="V494" s="115"/>
    </row>
    <row r="495" spans="2:22" x14ac:dyDescent="0.2">
      <c r="B495" s="113"/>
      <c r="C495" s="117" t="s">
        <v>237</v>
      </c>
      <c r="D495" s="118" t="s">
        <v>459</v>
      </c>
      <c r="E495" s="119">
        <v>341783.00000000023</v>
      </c>
      <c r="F495" s="119">
        <v>338899.72000000038</v>
      </c>
      <c r="G495" s="119">
        <v>393593.71000000014</v>
      </c>
      <c r="H495" s="119">
        <v>437539.01999999984</v>
      </c>
      <c r="I495" s="119">
        <v>414623.24999999983</v>
      </c>
      <c r="J495" s="119">
        <v>459752.45</v>
      </c>
      <c r="K495" s="119">
        <v>457001.53000000014</v>
      </c>
      <c r="L495" s="119">
        <v>381005.49999999994</v>
      </c>
      <c r="M495" s="119">
        <v>456168.32999999984</v>
      </c>
      <c r="N495" s="119">
        <v>582848.19000000029</v>
      </c>
      <c r="O495" s="119">
        <v>438517.31000000006</v>
      </c>
      <c r="P495" s="119">
        <v>598424.56100000744</v>
      </c>
      <c r="Q495" s="119">
        <f t="shared" si="9"/>
        <v>5300156.5710000088</v>
      </c>
      <c r="R495" s="115"/>
      <c r="S495" s="116"/>
      <c r="T495" s="113"/>
      <c r="U495" s="119">
        <f>IF($E$5=Master!$D$4,E495,
IF($F$5=Master!$D$4,SUM(E495:F495),
IF($G$5=Master!$D$4,SUM(E495:G495),
IF($H$5=Master!$D$4,SUM(E495:H495),
IF($I$5=Master!$D$4,SUM(E495:I495),
IF($J$5=Master!$D$4,SUM(E495:J495),
IF($K$5=Master!$D$4,SUM(E495:K495),
IF($L$5=Master!$D$4,SUM(E495:L495),
IF($M$5=Master!$D$4,SUM(E495:M495),
IF($N$5=Master!$D$4,SUM(E495:N495),
IF($O$5=Master!$D$4,SUM(E495:O495),
IF($P$5=Master!$D$4,SUM(E495:P495),0))))))))))))</f>
        <v>1074276.4300000009</v>
      </c>
      <c r="V495" s="115"/>
    </row>
    <row r="496" spans="2:22" x14ac:dyDescent="0.2">
      <c r="B496" s="113"/>
      <c r="C496" s="117" t="s">
        <v>238</v>
      </c>
      <c r="D496" s="118" t="s">
        <v>460</v>
      </c>
      <c r="E496" s="119">
        <v>131869.29000000004</v>
      </c>
      <c r="F496" s="119">
        <v>136339.42000000001</v>
      </c>
      <c r="G496" s="119">
        <v>156276.27000000008</v>
      </c>
      <c r="H496" s="119">
        <v>157849.60000000001</v>
      </c>
      <c r="I496" s="119">
        <v>154424.54000000007</v>
      </c>
      <c r="J496" s="119">
        <v>160711.98999999996</v>
      </c>
      <c r="K496" s="119">
        <v>153908.23999999996</v>
      </c>
      <c r="L496" s="119">
        <v>143001.69000000003</v>
      </c>
      <c r="M496" s="119">
        <v>154235.87000000008</v>
      </c>
      <c r="N496" s="119">
        <v>168902.31999999995</v>
      </c>
      <c r="O496" s="119">
        <v>159121.49999999994</v>
      </c>
      <c r="P496" s="119">
        <v>240315.95600000329</v>
      </c>
      <c r="Q496" s="119">
        <f t="shared" si="9"/>
        <v>1916956.6860000032</v>
      </c>
      <c r="R496" s="115"/>
      <c r="S496" s="116"/>
      <c r="T496" s="113"/>
      <c r="U496" s="119">
        <f>IF($E$5=Master!$D$4,E496,
IF($F$5=Master!$D$4,SUM(E496:F496),
IF($G$5=Master!$D$4,SUM(E496:G496),
IF($H$5=Master!$D$4,SUM(E496:H496),
IF($I$5=Master!$D$4,SUM(E496:I496),
IF($J$5=Master!$D$4,SUM(E496:J496),
IF($K$5=Master!$D$4,SUM(E496:K496),
IF($L$5=Master!$D$4,SUM(E496:L496),
IF($M$5=Master!$D$4,SUM(E496:M496),
IF($N$5=Master!$D$4,SUM(E496:N496),
IF($O$5=Master!$D$4,SUM(E496:O496),
IF($P$5=Master!$D$4,SUM(E496:P496),0))))))))))))</f>
        <v>424484.98000000016</v>
      </c>
      <c r="V496" s="115"/>
    </row>
    <row r="497" spans="2:22" x14ac:dyDescent="0.2">
      <c r="B497" s="113"/>
      <c r="C497" s="117" t="s">
        <v>239</v>
      </c>
      <c r="D497" s="118" t="s">
        <v>461</v>
      </c>
      <c r="E497" s="119">
        <v>84709.719999999987</v>
      </c>
      <c r="F497" s="119">
        <v>85873.889999999985</v>
      </c>
      <c r="G497" s="119">
        <v>102182.73999999999</v>
      </c>
      <c r="H497" s="119">
        <v>105081.88000000002</v>
      </c>
      <c r="I497" s="119">
        <v>104095.41000000003</v>
      </c>
      <c r="J497" s="119">
        <v>102495.82000000002</v>
      </c>
      <c r="K497" s="119">
        <v>105871.20000000004</v>
      </c>
      <c r="L497" s="119">
        <v>101096.88999999998</v>
      </c>
      <c r="M497" s="119">
        <v>110714.39</v>
      </c>
      <c r="N497" s="119">
        <v>106076.06000000001</v>
      </c>
      <c r="O497" s="119">
        <v>106761.98000000001</v>
      </c>
      <c r="P497" s="119">
        <v>113240.39999999701</v>
      </c>
      <c r="Q497" s="119">
        <f t="shared" si="9"/>
        <v>1228200.3799999973</v>
      </c>
      <c r="R497" s="115"/>
      <c r="S497" s="116"/>
      <c r="T497" s="113"/>
      <c r="U497" s="119">
        <f>IF($E$5=Master!$D$4,E497,
IF($F$5=Master!$D$4,SUM(E497:F497),
IF($G$5=Master!$D$4,SUM(E497:G497),
IF($H$5=Master!$D$4,SUM(E497:H497),
IF($I$5=Master!$D$4,SUM(E497:I497),
IF($J$5=Master!$D$4,SUM(E497:J497),
IF($K$5=Master!$D$4,SUM(E497:K497),
IF($L$5=Master!$D$4,SUM(E497:L497),
IF($M$5=Master!$D$4,SUM(E497:M497),
IF($N$5=Master!$D$4,SUM(E497:N497),
IF($O$5=Master!$D$4,SUM(E497:O497),
IF($P$5=Master!$D$4,SUM(E497:P497),0))))))))))))</f>
        <v>272766.34999999998</v>
      </c>
      <c r="V497" s="115"/>
    </row>
    <row r="498" spans="2:22" x14ac:dyDescent="0.2">
      <c r="B498" s="113"/>
      <c r="C498" s="117" t="s">
        <v>240</v>
      </c>
      <c r="D498" s="118" t="s">
        <v>462</v>
      </c>
      <c r="E498" s="119">
        <v>166770.64999999994</v>
      </c>
      <c r="F498" s="119">
        <v>172635.33999999994</v>
      </c>
      <c r="G498" s="119">
        <v>193588.66</v>
      </c>
      <c r="H498" s="119">
        <v>203697.53</v>
      </c>
      <c r="I498" s="119">
        <v>200913.99000000002</v>
      </c>
      <c r="J498" s="119">
        <v>199122.32</v>
      </c>
      <c r="K498" s="119">
        <v>226841.67</v>
      </c>
      <c r="L498" s="119">
        <v>196033.25000000012</v>
      </c>
      <c r="M498" s="119">
        <v>199057.87</v>
      </c>
      <c r="N498" s="119">
        <v>207285.56</v>
      </c>
      <c r="O498" s="119">
        <v>202843.23</v>
      </c>
      <c r="P498" s="119">
        <v>262863.01000000373</v>
      </c>
      <c r="Q498" s="119">
        <f t="shared" si="9"/>
        <v>2431653.0800000038</v>
      </c>
      <c r="R498" s="115"/>
      <c r="S498" s="116"/>
      <c r="T498" s="113"/>
      <c r="U498" s="119">
        <f>IF($E$5=Master!$D$4,E498,
IF($F$5=Master!$D$4,SUM(E498:F498),
IF($G$5=Master!$D$4,SUM(E498:G498),
IF($H$5=Master!$D$4,SUM(E498:H498),
IF($I$5=Master!$D$4,SUM(E498:I498),
IF($J$5=Master!$D$4,SUM(E498:J498),
IF($K$5=Master!$D$4,SUM(E498:K498),
IF($L$5=Master!$D$4,SUM(E498:L498),
IF($M$5=Master!$D$4,SUM(E498:M498),
IF($N$5=Master!$D$4,SUM(E498:N498),
IF($O$5=Master!$D$4,SUM(E498:O498),
IF($P$5=Master!$D$4,SUM(E498:P498),0))))))))))))</f>
        <v>532994.64999999991</v>
      </c>
      <c r="V498" s="115"/>
    </row>
    <row r="499" spans="2:22" x14ac:dyDescent="0.2">
      <c r="B499" s="113"/>
      <c r="C499" s="117" t="s">
        <v>241</v>
      </c>
      <c r="D499" s="118" t="s">
        <v>463</v>
      </c>
      <c r="E499" s="119">
        <v>46451.189999999995</v>
      </c>
      <c r="F499" s="119">
        <v>46865.799999999996</v>
      </c>
      <c r="G499" s="119">
        <v>102441.40999999999</v>
      </c>
      <c r="H499" s="119">
        <v>87087.46</v>
      </c>
      <c r="I499" s="119">
        <v>93989.97</v>
      </c>
      <c r="J499" s="119">
        <v>85413.17</v>
      </c>
      <c r="K499" s="119">
        <v>98611.49000000002</v>
      </c>
      <c r="L499" s="119">
        <v>81786.679999999978</v>
      </c>
      <c r="M499" s="119">
        <v>83016.949999999983</v>
      </c>
      <c r="N499" s="119">
        <v>98017.479999999981</v>
      </c>
      <c r="O499" s="119">
        <v>99968.31</v>
      </c>
      <c r="P499" s="119">
        <v>200045.95</v>
      </c>
      <c r="Q499" s="119">
        <f t="shared" si="9"/>
        <v>1123695.8599999999</v>
      </c>
      <c r="R499" s="115"/>
      <c r="S499" s="116"/>
      <c r="T499" s="113"/>
      <c r="U499" s="119">
        <f>IF($E$5=Master!$D$4,E499,
IF($F$5=Master!$D$4,SUM(E499:F499),
IF($G$5=Master!$D$4,SUM(E499:G499),
IF($H$5=Master!$D$4,SUM(E499:H499),
IF($I$5=Master!$D$4,SUM(E499:I499),
IF($J$5=Master!$D$4,SUM(E499:J499),
IF($K$5=Master!$D$4,SUM(E499:K499),
IF($L$5=Master!$D$4,SUM(E499:L499),
IF($M$5=Master!$D$4,SUM(E499:M499),
IF($N$5=Master!$D$4,SUM(E499:N499),
IF($O$5=Master!$D$4,SUM(E499:O499),
IF($P$5=Master!$D$4,SUM(E499:P499),0))))))))))))</f>
        <v>195758.39999999997</v>
      </c>
      <c r="V499" s="115"/>
    </row>
    <row r="500" spans="2:22" x14ac:dyDescent="0.2">
      <c r="B500" s="113"/>
      <c r="C500" s="117" t="s">
        <v>242</v>
      </c>
      <c r="D500" s="118" t="s">
        <v>464</v>
      </c>
      <c r="E500" s="119">
        <v>27979.63</v>
      </c>
      <c r="F500" s="119">
        <v>27979.63</v>
      </c>
      <c r="G500" s="119">
        <v>27979.63</v>
      </c>
      <c r="H500" s="119">
        <v>27979.63</v>
      </c>
      <c r="I500" s="119">
        <v>27979.63</v>
      </c>
      <c r="J500" s="119">
        <v>27979.63</v>
      </c>
      <c r="K500" s="119">
        <v>164252.73000000001</v>
      </c>
      <c r="L500" s="119">
        <v>36423.660000000003</v>
      </c>
      <c r="M500" s="119">
        <v>30276.75</v>
      </c>
      <c r="N500" s="119">
        <v>27979.63</v>
      </c>
      <c r="O500" s="119">
        <v>27979.63</v>
      </c>
      <c r="P500" s="119">
        <v>65109.82</v>
      </c>
      <c r="Q500" s="119">
        <f t="shared" si="9"/>
        <v>519900.00000000006</v>
      </c>
      <c r="R500" s="115"/>
      <c r="S500" s="116"/>
      <c r="T500" s="113"/>
      <c r="U500" s="119">
        <f>IF($E$5=Master!$D$4,E500,
IF($F$5=Master!$D$4,SUM(E500:F500),
IF($G$5=Master!$D$4,SUM(E500:G500),
IF($H$5=Master!$D$4,SUM(E500:H500),
IF($I$5=Master!$D$4,SUM(E500:I500),
IF($J$5=Master!$D$4,SUM(E500:J500),
IF($K$5=Master!$D$4,SUM(E500:K500),
IF($L$5=Master!$D$4,SUM(E500:L500),
IF($M$5=Master!$D$4,SUM(E500:M500),
IF($N$5=Master!$D$4,SUM(E500:N500),
IF($O$5=Master!$D$4,SUM(E500:O500),
IF($P$5=Master!$D$4,SUM(E500:P500),0))))))))))))</f>
        <v>83938.89</v>
      </c>
      <c r="V500" s="115"/>
    </row>
    <row r="501" spans="2:22" x14ac:dyDescent="0.2">
      <c r="B501" s="113"/>
      <c r="C501" s="117" t="s">
        <v>243</v>
      </c>
      <c r="D501" s="118" t="s">
        <v>465</v>
      </c>
      <c r="E501" s="119">
        <v>16343.41</v>
      </c>
      <c r="F501" s="119">
        <v>39655.33</v>
      </c>
      <c r="G501" s="119">
        <v>36852.600000000006</v>
      </c>
      <c r="H501" s="119">
        <v>36820.92</v>
      </c>
      <c r="I501" s="119">
        <v>40477.119999999995</v>
      </c>
      <c r="J501" s="119">
        <v>36820.92</v>
      </c>
      <c r="K501" s="119">
        <v>39289.68</v>
      </c>
      <c r="L501" s="119">
        <v>25727.200000000001</v>
      </c>
      <c r="M501" s="119">
        <v>36820.910000000003</v>
      </c>
      <c r="N501" s="119">
        <v>36820.910000000003</v>
      </c>
      <c r="O501" s="119">
        <v>36820.910000000003</v>
      </c>
      <c r="P501" s="119">
        <v>36820.89</v>
      </c>
      <c r="Q501" s="119">
        <f t="shared" si="9"/>
        <v>419270.80000000005</v>
      </c>
      <c r="R501" s="115"/>
      <c r="S501" s="116"/>
      <c r="T501" s="113"/>
      <c r="U501" s="119">
        <f>IF($E$5=Master!$D$4,E501,
IF($F$5=Master!$D$4,SUM(E501:F501),
IF($G$5=Master!$D$4,SUM(E501:G501),
IF($H$5=Master!$D$4,SUM(E501:H501),
IF($I$5=Master!$D$4,SUM(E501:I501),
IF($J$5=Master!$D$4,SUM(E501:J501),
IF($K$5=Master!$D$4,SUM(E501:K501),
IF($L$5=Master!$D$4,SUM(E501:L501),
IF($M$5=Master!$D$4,SUM(E501:M501),
IF($N$5=Master!$D$4,SUM(E501:N501),
IF($O$5=Master!$D$4,SUM(E501:O501),
IF($P$5=Master!$D$4,SUM(E501:P501),0))))))))))))</f>
        <v>92851.340000000011</v>
      </c>
      <c r="V501" s="115"/>
    </row>
    <row r="502" spans="2:22" x14ac:dyDescent="0.2">
      <c r="B502" s="113"/>
      <c r="C502" s="117" t="s">
        <v>244</v>
      </c>
      <c r="D502" s="118" t="s">
        <v>466</v>
      </c>
      <c r="E502" s="119">
        <v>24000</v>
      </c>
      <c r="F502" s="119">
        <v>0</v>
      </c>
      <c r="G502" s="119">
        <v>76098.970000000016</v>
      </c>
      <c r="H502" s="119">
        <v>74172.270000000019</v>
      </c>
      <c r="I502" s="119">
        <v>27663.469999999994</v>
      </c>
      <c r="J502" s="119">
        <v>53630.360000000008</v>
      </c>
      <c r="K502" s="119">
        <v>78213.119999999995</v>
      </c>
      <c r="L502" s="119">
        <v>44977.04</v>
      </c>
      <c r="M502" s="119">
        <v>108320.71000000002</v>
      </c>
      <c r="N502" s="119">
        <v>109530.25000000001</v>
      </c>
      <c r="O502" s="119">
        <v>90810.41</v>
      </c>
      <c r="P502" s="119">
        <v>342585.40000000119</v>
      </c>
      <c r="Q502" s="119">
        <f t="shared" si="9"/>
        <v>1030002.0000000013</v>
      </c>
      <c r="R502" s="115"/>
      <c r="S502" s="116"/>
      <c r="T502" s="113"/>
      <c r="U502" s="119">
        <f>IF($E$5=Master!$D$4,E502,
IF($F$5=Master!$D$4,SUM(E502:F502),
IF($G$5=Master!$D$4,SUM(E502:G502),
IF($H$5=Master!$D$4,SUM(E502:H502),
IF($I$5=Master!$D$4,SUM(E502:I502),
IF($J$5=Master!$D$4,SUM(E502:J502),
IF($K$5=Master!$D$4,SUM(E502:K502),
IF($L$5=Master!$D$4,SUM(E502:L502),
IF($M$5=Master!$D$4,SUM(E502:M502),
IF($N$5=Master!$D$4,SUM(E502:N502),
IF($O$5=Master!$D$4,SUM(E502:O502),
IF($P$5=Master!$D$4,SUM(E502:P502),0))))))))))))</f>
        <v>100098.97000000002</v>
      </c>
      <c r="V502" s="115"/>
    </row>
    <row r="503" spans="2:22" x14ac:dyDescent="0.2">
      <c r="B503" s="113"/>
      <c r="C503" s="117" t="s">
        <v>245</v>
      </c>
      <c r="D503" s="118" t="s">
        <v>467</v>
      </c>
      <c r="E503" s="119">
        <v>7012.5800000000008</v>
      </c>
      <c r="F503" s="119">
        <v>7012.5800000000008</v>
      </c>
      <c r="G503" s="119">
        <v>8820.89</v>
      </c>
      <c r="H503" s="119">
        <v>8854.6600000000017</v>
      </c>
      <c r="I503" s="119">
        <v>8677.99</v>
      </c>
      <c r="J503" s="119">
        <v>8555.16</v>
      </c>
      <c r="K503" s="119">
        <v>8791.69</v>
      </c>
      <c r="L503" s="119">
        <v>8536.93</v>
      </c>
      <c r="M503" s="119">
        <v>8803.5500000000011</v>
      </c>
      <c r="N503" s="119">
        <v>8985.8899999999976</v>
      </c>
      <c r="O503" s="119">
        <v>8831.33</v>
      </c>
      <c r="P503" s="119">
        <v>10572.490000000118</v>
      </c>
      <c r="Q503" s="119">
        <f t="shared" si="9"/>
        <v>103455.74000000014</v>
      </c>
      <c r="R503" s="115"/>
      <c r="S503" s="116"/>
      <c r="T503" s="113"/>
      <c r="U503" s="119">
        <f>IF($E$5=Master!$D$4,E503,
IF($F$5=Master!$D$4,SUM(E503:F503),
IF($G$5=Master!$D$4,SUM(E503:G503),
IF($H$5=Master!$D$4,SUM(E503:H503),
IF($I$5=Master!$D$4,SUM(E503:I503),
IF($J$5=Master!$D$4,SUM(E503:J503),
IF($K$5=Master!$D$4,SUM(E503:K503),
IF($L$5=Master!$D$4,SUM(E503:L503),
IF($M$5=Master!$D$4,SUM(E503:M503),
IF($N$5=Master!$D$4,SUM(E503:N503),
IF($O$5=Master!$D$4,SUM(E503:O503),
IF($P$5=Master!$D$4,SUM(E503:P503),0))))))))))))</f>
        <v>22846.050000000003</v>
      </c>
      <c r="V503" s="115"/>
    </row>
    <row r="504" spans="2:22" x14ac:dyDescent="0.2">
      <c r="B504" s="113"/>
      <c r="C504" s="117" t="s">
        <v>246</v>
      </c>
      <c r="D504" s="118" t="s">
        <v>457</v>
      </c>
      <c r="E504" s="119">
        <v>145026.50999999998</v>
      </c>
      <c r="F504" s="119">
        <v>202927.99</v>
      </c>
      <c r="G504" s="119">
        <v>198928.65999999997</v>
      </c>
      <c r="H504" s="119">
        <v>194924.99999999997</v>
      </c>
      <c r="I504" s="119">
        <v>160202.75</v>
      </c>
      <c r="J504" s="119">
        <v>199036.3</v>
      </c>
      <c r="K504" s="119">
        <v>247695.19</v>
      </c>
      <c r="L504" s="119">
        <v>127109.55999999997</v>
      </c>
      <c r="M504" s="119">
        <v>165047.80999999997</v>
      </c>
      <c r="N504" s="119">
        <v>197770.35999999996</v>
      </c>
      <c r="O504" s="119">
        <v>150065.26999999999</v>
      </c>
      <c r="P504" s="119">
        <v>432914.48800000013</v>
      </c>
      <c r="Q504" s="119">
        <f t="shared" si="9"/>
        <v>2421649.8880000003</v>
      </c>
      <c r="R504" s="115"/>
      <c r="S504" s="116"/>
      <c r="T504" s="113"/>
      <c r="U504" s="119">
        <f>IF($E$5=Master!$D$4,E504,
IF($F$5=Master!$D$4,SUM(E504:F504),
IF($G$5=Master!$D$4,SUM(E504:G504),
IF($H$5=Master!$D$4,SUM(E504:H504),
IF($I$5=Master!$D$4,SUM(E504:I504),
IF($J$5=Master!$D$4,SUM(E504:J504),
IF($K$5=Master!$D$4,SUM(E504:K504),
IF($L$5=Master!$D$4,SUM(E504:L504),
IF($M$5=Master!$D$4,SUM(E504:M504),
IF($N$5=Master!$D$4,SUM(E504:N504),
IF($O$5=Master!$D$4,SUM(E504:O504),
IF($P$5=Master!$D$4,SUM(E504:P504),0))))))))))))</f>
        <v>546883.15999999992</v>
      </c>
      <c r="V504" s="115"/>
    </row>
    <row r="505" spans="2:22" x14ac:dyDescent="0.2">
      <c r="B505" s="113"/>
      <c r="C505" s="117" t="s">
        <v>247</v>
      </c>
      <c r="D505" s="118" t="s">
        <v>468</v>
      </c>
      <c r="E505" s="119">
        <v>5260.67</v>
      </c>
      <c r="F505" s="119">
        <v>5260.67</v>
      </c>
      <c r="G505" s="119">
        <v>33333.33</v>
      </c>
      <c r="H505" s="119">
        <v>33333.33</v>
      </c>
      <c r="I505" s="119">
        <v>61406.01</v>
      </c>
      <c r="J505" s="119">
        <v>33333.33</v>
      </c>
      <c r="K505" s="119">
        <v>33333.33</v>
      </c>
      <c r="L505" s="119">
        <v>33333.33</v>
      </c>
      <c r="M505" s="119">
        <v>61406.01</v>
      </c>
      <c r="N505" s="119">
        <v>33333.33</v>
      </c>
      <c r="O505" s="119">
        <v>33333.33</v>
      </c>
      <c r="P505" s="119">
        <v>33333.33</v>
      </c>
      <c r="Q505" s="119">
        <f t="shared" si="9"/>
        <v>400000.00000000012</v>
      </c>
      <c r="R505" s="115"/>
      <c r="S505" s="116"/>
      <c r="T505" s="113"/>
      <c r="U505" s="119">
        <f>IF($E$5=Master!$D$4,E505,
IF($F$5=Master!$D$4,SUM(E505:F505),
IF($G$5=Master!$D$4,SUM(E505:G505),
IF($H$5=Master!$D$4,SUM(E505:H505),
IF($I$5=Master!$D$4,SUM(E505:I505),
IF($J$5=Master!$D$4,SUM(E505:J505),
IF($K$5=Master!$D$4,SUM(E505:K505),
IF($L$5=Master!$D$4,SUM(E505:L505),
IF($M$5=Master!$D$4,SUM(E505:M505),
IF($N$5=Master!$D$4,SUM(E505:N505),
IF($O$5=Master!$D$4,SUM(E505:O505),
IF($P$5=Master!$D$4,SUM(E505:P505),0))))))))))))</f>
        <v>43854.67</v>
      </c>
      <c r="V505" s="115"/>
    </row>
    <row r="506" spans="2:22" x14ac:dyDescent="0.2">
      <c r="B506" s="113"/>
      <c r="C506" s="117" t="s">
        <v>248</v>
      </c>
      <c r="D506" s="118" t="s">
        <v>469</v>
      </c>
      <c r="E506" s="119">
        <v>105547.90000000001</v>
      </c>
      <c r="F506" s="119">
        <v>102864.96000000001</v>
      </c>
      <c r="G506" s="119">
        <v>679588.85000000009</v>
      </c>
      <c r="H506" s="119">
        <v>555186.4</v>
      </c>
      <c r="I506" s="119">
        <v>290077.57</v>
      </c>
      <c r="J506" s="119">
        <v>524779.1</v>
      </c>
      <c r="K506" s="119">
        <v>412378.38000000006</v>
      </c>
      <c r="L506" s="119">
        <v>244288.35000000003</v>
      </c>
      <c r="M506" s="119">
        <v>571812.46000000008</v>
      </c>
      <c r="N506" s="119">
        <v>395641.88000000006</v>
      </c>
      <c r="O506" s="119">
        <v>504715.18999999994</v>
      </c>
      <c r="P506" s="119">
        <v>1109744.4000000001</v>
      </c>
      <c r="Q506" s="119">
        <f t="shared" si="9"/>
        <v>5496625.4400000004</v>
      </c>
      <c r="R506" s="115"/>
      <c r="S506" s="116"/>
      <c r="T506" s="113"/>
      <c r="U506" s="119">
        <f>IF($E$5=Master!$D$4,E506,
IF($F$5=Master!$D$4,SUM(E506:F506),
IF($G$5=Master!$D$4,SUM(E506:G506),
IF($H$5=Master!$D$4,SUM(E506:H506),
IF($I$5=Master!$D$4,SUM(E506:I506),
IF($J$5=Master!$D$4,SUM(E506:J506),
IF($K$5=Master!$D$4,SUM(E506:K506),
IF($L$5=Master!$D$4,SUM(E506:L506),
IF($M$5=Master!$D$4,SUM(E506:M506),
IF($N$5=Master!$D$4,SUM(E506:N506),
IF($O$5=Master!$D$4,SUM(E506:O506),
IF($P$5=Master!$D$4,SUM(E506:P506),0))))))))))))</f>
        <v>888001.71000000008</v>
      </c>
      <c r="V506" s="115"/>
    </row>
    <row r="507" spans="2:22" x14ac:dyDescent="0.2">
      <c r="B507" s="113"/>
      <c r="C507" s="117" t="s">
        <v>249</v>
      </c>
      <c r="D507" s="118" t="s">
        <v>470</v>
      </c>
      <c r="E507" s="119">
        <v>16765690.020000005</v>
      </c>
      <c r="F507" s="119">
        <v>16783896.54000001</v>
      </c>
      <c r="G507" s="119">
        <v>18520578.680000007</v>
      </c>
      <c r="H507" s="119">
        <v>18889426.460000001</v>
      </c>
      <c r="I507" s="119">
        <v>16816039.530000009</v>
      </c>
      <c r="J507" s="119">
        <v>17963424.240000006</v>
      </c>
      <c r="K507" s="119">
        <v>17378512.140000001</v>
      </c>
      <c r="L507" s="119">
        <v>16656730.250000009</v>
      </c>
      <c r="M507" s="119">
        <v>18223883.819999997</v>
      </c>
      <c r="N507" s="119">
        <v>17768102.300000016</v>
      </c>
      <c r="O507" s="119">
        <v>17411635.449999992</v>
      </c>
      <c r="P507" s="119">
        <v>24302343.780999728</v>
      </c>
      <c r="Q507" s="119">
        <f t="shared" si="9"/>
        <v>217480263.21099976</v>
      </c>
      <c r="R507" s="115"/>
      <c r="S507" s="116"/>
      <c r="T507" s="113"/>
      <c r="U507" s="119">
        <f>IF($E$5=Master!$D$4,E507,
IF($F$5=Master!$D$4,SUM(E507:F507),
IF($G$5=Master!$D$4,SUM(E507:G507),
IF($H$5=Master!$D$4,SUM(E507:H507),
IF($I$5=Master!$D$4,SUM(E507:I507),
IF($J$5=Master!$D$4,SUM(E507:J507),
IF($K$5=Master!$D$4,SUM(E507:K507),
IF($L$5=Master!$D$4,SUM(E507:L507),
IF($M$5=Master!$D$4,SUM(E507:M507),
IF($N$5=Master!$D$4,SUM(E507:N507),
IF($O$5=Master!$D$4,SUM(E507:O507),
IF($P$5=Master!$D$4,SUM(E507:P507),0))))))))))))</f>
        <v>52070165.240000024</v>
      </c>
      <c r="V507" s="115"/>
    </row>
    <row r="508" spans="2:22" x14ac:dyDescent="0.2">
      <c r="B508" s="113"/>
      <c r="C508" s="117" t="s">
        <v>250</v>
      </c>
      <c r="D508" s="118" t="s">
        <v>471</v>
      </c>
      <c r="E508" s="119">
        <v>2311467.8000000003</v>
      </c>
      <c r="F508" s="119">
        <v>4378085.1100000003</v>
      </c>
      <c r="G508" s="119">
        <v>4189878.1599999997</v>
      </c>
      <c r="H508" s="119">
        <v>3795466.3499999996</v>
      </c>
      <c r="I508" s="119">
        <v>3322325.96</v>
      </c>
      <c r="J508" s="119">
        <v>3773640.42</v>
      </c>
      <c r="K508" s="119">
        <v>4181411.9099999997</v>
      </c>
      <c r="L508" s="119">
        <v>4179137.97</v>
      </c>
      <c r="M508" s="119">
        <v>4075008.84</v>
      </c>
      <c r="N508" s="119">
        <v>4285959.13</v>
      </c>
      <c r="O508" s="119">
        <v>4211482.1599999992</v>
      </c>
      <c r="P508" s="119">
        <v>5169656.93</v>
      </c>
      <c r="Q508" s="119">
        <f t="shared" si="9"/>
        <v>47873520.739999995</v>
      </c>
      <c r="R508" s="115"/>
      <c r="S508" s="116"/>
      <c r="T508" s="113"/>
      <c r="U508" s="119">
        <f>IF($E$5=Master!$D$4,E508,
IF($F$5=Master!$D$4,SUM(E508:F508),
IF($G$5=Master!$D$4,SUM(E508:G508),
IF($H$5=Master!$D$4,SUM(E508:H508),
IF($I$5=Master!$D$4,SUM(E508:I508),
IF($J$5=Master!$D$4,SUM(E508:J508),
IF($K$5=Master!$D$4,SUM(E508:K508),
IF($L$5=Master!$D$4,SUM(E508:L508),
IF($M$5=Master!$D$4,SUM(E508:M508),
IF($N$5=Master!$D$4,SUM(E508:N508),
IF($O$5=Master!$D$4,SUM(E508:O508),
IF($P$5=Master!$D$4,SUM(E508:P508),0))))))))))))</f>
        <v>10879431.07</v>
      </c>
      <c r="V508" s="115"/>
    </row>
    <row r="509" spans="2:22" x14ac:dyDescent="0.2">
      <c r="B509" s="113"/>
      <c r="C509" s="117" t="s">
        <v>251</v>
      </c>
      <c r="D509" s="118" t="s">
        <v>472</v>
      </c>
      <c r="E509" s="119">
        <v>405017.12999999989</v>
      </c>
      <c r="F509" s="119">
        <v>414042.04999999987</v>
      </c>
      <c r="G509" s="119">
        <v>1100690.9400000002</v>
      </c>
      <c r="H509" s="119">
        <v>763575.47000000009</v>
      </c>
      <c r="I509" s="119">
        <v>802332.85</v>
      </c>
      <c r="J509" s="119">
        <v>761485.1100000001</v>
      </c>
      <c r="K509" s="119">
        <v>921434.98</v>
      </c>
      <c r="L509" s="119">
        <v>544098.09999999986</v>
      </c>
      <c r="M509" s="119">
        <v>621632.55000000005</v>
      </c>
      <c r="N509" s="119">
        <v>793154.12</v>
      </c>
      <c r="O509" s="119">
        <v>766476.43999999971</v>
      </c>
      <c r="P509" s="119">
        <v>1336224.8710000096</v>
      </c>
      <c r="Q509" s="119">
        <f t="shared" si="9"/>
        <v>9230164.6110000089</v>
      </c>
      <c r="R509" s="115"/>
      <c r="S509" s="116"/>
      <c r="T509" s="113"/>
      <c r="U509" s="119">
        <f>IF($E$5=Master!$D$4,E509,
IF($F$5=Master!$D$4,SUM(E509:F509),
IF($G$5=Master!$D$4,SUM(E509:G509),
IF($H$5=Master!$D$4,SUM(E509:H509),
IF($I$5=Master!$D$4,SUM(E509:I509),
IF($J$5=Master!$D$4,SUM(E509:J509),
IF($K$5=Master!$D$4,SUM(E509:K509),
IF($L$5=Master!$D$4,SUM(E509:L509),
IF($M$5=Master!$D$4,SUM(E509:M509),
IF($N$5=Master!$D$4,SUM(E509:N509),
IF($O$5=Master!$D$4,SUM(E509:O509),
IF($P$5=Master!$D$4,SUM(E509:P509),0))))))))))))</f>
        <v>1919750.1199999999</v>
      </c>
      <c r="V509" s="115"/>
    </row>
    <row r="510" spans="2:22" x14ac:dyDescent="0.2">
      <c r="B510" s="113"/>
      <c r="C510" s="117" t="s">
        <v>252</v>
      </c>
      <c r="D510" s="118" t="s">
        <v>473</v>
      </c>
      <c r="E510" s="119">
        <v>480327.5500000001</v>
      </c>
      <c r="F510" s="119">
        <v>480327.5500000001</v>
      </c>
      <c r="G510" s="119">
        <v>622801.20000000007</v>
      </c>
      <c r="H510" s="119">
        <v>595584.70000000007</v>
      </c>
      <c r="I510" s="119">
        <v>470357.03</v>
      </c>
      <c r="J510" s="119">
        <v>748547.24000000011</v>
      </c>
      <c r="K510" s="119">
        <v>568355.13</v>
      </c>
      <c r="L510" s="119">
        <v>487310.14</v>
      </c>
      <c r="M510" s="119">
        <v>571157.76000000013</v>
      </c>
      <c r="N510" s="119">
        <v>576765.05000000005</v>
      </c>
      <c r="O510" s="119">
        <v>579095.63</v>
      </c>
      <c r="P510" s="119">
        <v>1076052.04</v>
      </c>
      <c r="Q510" s="119">
        <f t="shared" si="9"/>
        <v>7256681.0199999996</v>
      </c>
      <c r="R510" s="115"/>
      <c r="S510" s="116"/>
      <c r="T510" s="113"/>
      <c r="U510" s="119">
        <f>IF($E$5=Master!$D$4,E510,
IF($F$5=Master!$D$4,SUM(E510:F510),
IF($G$5=Master!$D$4,SUM(E510:G510),
IF($H$5=Master!$D$4,SUM(E510:H510),
IF($I$5=Master!$D$4,SUM(E510:I510),
IF($J$5=Master!$D$4,SUM(E510:J510),
IF($K$5=Master!$D$4,SUM(E510:K510),
IF($L$5=Master!$D$4,SUM(E510:L510),
IF($M$5=Master!$D$4,SUM(E510:M510),
IF($N$5=Master!$D$4,SUM(E510:N510),
IF($O$5=Master!$D$4,SUM(E510:O510),
IF($P$5=Master!$D$4,SUM(E510:P510),0))))))))))))</f>
        <v>1583456.3000000003</v>
      </c>
      <c r="V510" s="115"/>
    </row>
    <row r="511" spans="2:22" ht="25.5" x14ac:dyDescent="0.2">
      <c r="B511" s="113"/>
      <c r="C511" s="117" t="s">
        <v>550</v>
      </c>
      <c r="D511" s="118" t="s">
        <v>551</v>
      </c>
      <c r="E511" s="119">
        <v>10384648.869999999</v>
      </c>
      <c r="F511" s="119">
        <v>13985124.189999999</v>
      </c>
      <c r="G511" s="119">
        <v>13655368.619999999</v>
      </c>
      <c r="H511" s="119">
        <v>16585966.68</v>
      </c>
      <c r="I511" s="119">
        <v>10027429.460000001</v>
      </c>
      <c r="J511" s="119">
        <v>13698273.5</v>
      </c>
      <c r="K511" s="119">
        <v>11859880.879999999</v>
      </c>
      <c r="L511" s="119">
        <v>9900419.0700000003</v>
      </c>
      <c r="M511" s="119">
        <v>14589315.719999999</v>
      </c>
      <c r="N511" s="119">
        <v>12799487.890000001</v>
      </c>
      <c r="O511" s="119">
        <v>12176511.389999999</v>
      </c>
      <c r="P511" s="119">
        <v>31129342.32</v>
      </c>
      <c r="Q511" s="119">
        <f t="shared" si="9"/>
        <v>170791768.58999997</v>
      </c>
      <c r="R511" s="115"/>
      <c r="S511" s="116"/>
      <c r="T511" s="113"/>
      <c r="U511" s="119">
        <f>IF($E$5=Master!$D$4,E511,
IF($F$5=Master!$D$4,SUM(E511:F511),
IF($G$5=Master!$D$4,SUM(E511:G511),
IF($H$5=Master!$D$4,SUM(E511:H511),
IF($I$5=Master!$D$4,SUM(E511:I511),
IF($J$5=Master!$D$4,SUM(E511:J511),
IF($K$5=Master!$D$4,SUM(E511:K511),
IF($L$5=Master!$D$4,SUM(E511:L511),
IF($M$5=Master!$D$4,SUM(E511:M511),
IF($N$5=Master!$D$4,SUM(E511:N511),
IF($O$5=Master!$D$4,SUM(E511:O511),
IF($P$5=Master!$D$4,SUM(E511:P511),0))))))))))))</f>
        <v>38025141.68</v>
      </c>
      <c r="V511" s="115"/>
    </row>
    <row r="512" spans="2:22" x14ac:dyDescent="0.2">
      <c r="B512" s="113"/>
      <c r="C512" s="117" t="s">
        <v>253</v>
      </c>
      <c r="D512" s="118" t="s">
        <v>474</v>
      </c>
      <c r="E512" s="119">
        <v>105000</v>
      </c>
      <c r="F512" s="119">
        <v>1156000</v>
      </c>
      <c r="G512" s="119">
        <v>835724.98999999987</v>
      </c>
      <c r="H512" s="119">
        <v>1093466.6899999997</v>
      </c>
      <c r="I512" s="119">
        <v>530597.53999999992</v>
      </c>
      <c r="J512" s="119">
        <v>574395.20999999985</v>
      </c>
      <c r="K512" s="119">
        <v>924788.73999999964</v>
      </c>
      <c r="L512" s="119">
        <v>520149.86999999988</v>
      </c>
      <c r="M512" s="119">
        <v>879451.9</v>
      </c>
      <c r="N512" s="119">
        <v>966172.79999999993</v>
      </c>
      <c r="O512" s="119">
        <v>881378.820000001</v>
      </c>
      <c r="P512" s="119">
        <v>3611886.439999999</v>
      </c>
      <c r="Q512" s="119">
        <f t="shared" si="9"/>
        <v>12079013</v>
      </c>
      <c r="R512" s="115"/>
      <c r="S512" s="116"/>
      <c r="T512" s="113"/>
      <c r="U512" s="119">
        <f>IF($E$5=Master!$D$4,E512,
IF($F$5=Master!$D$4,SUM(E512:F512),
IF($G$5=Master!$D$4,SUM(E512:G512),
IF($H$5=Master!$D$4,SUM(E512:H512),
IF($I$5=Master!$D$4,SUM(E512:I512),
IF($J$5=Master!$D$4,SUM(E512:J512),
IF($K$5=Master!$D$4,SUM(E512:K512),
IF($L$5=Master!$D$4,SUM(E512:L512),
IF($M$5=Master!$D$4,SUM(E512:M512),
IF($N$5=Master!$D$4,SUM(E512:N512),
IF($O$5=Master!$D$4,SUM(E512:O512),
IF($P$5=Master!$D$4,SUM(E512:P512),0))))))))))))</f>
        <v>2096724.9899999998</v>
      </c>
      <c r="V512" s="115"/>
    </row>
    <row r="513" spans="2:22" x14ac:dyDescent="0.2">
      <c r="B513" s="113"/>
      <c r="C513" s="117" t="s">
        <v>254</v>
      </c>
      <c r="D513" s="118" t="s">
        <v>475</v>
      </c>
      <c r="E513" s="119">
        <v>0</v>
      </c>
      <c r="F513" s="119">
        <v>490000</v>
      </c>
      <c r="G513" s="119">
        <v>87021.989999999991</v>
      </c>
      <c r="H513" s="119">
        <v>2474.1899999999996</v>
      </c>
      <c r="I513" s="119">
        <v>1927.76</v>
      </c>
      <c r="J513" s="119">
        <v>1883.5399999999997</v>
      </c>
      <c r="K513" s="119">
        <v>2862.9799999999996</v>
      </c>
      <c r="L513" s="119">
        <v>1407.0999999999995</v>
      </c>
      <c r="M513" s="119">
        <v>1795.4599999999998</v>
      </c>
      <c r="N513" s="119">
        <v>2775.7499999999995</v>
      </c>
      <c r="O513" s="119">
        <v>2557.1699999999996</v>
      </c>
      <c r="P513" s="119">
        <v>10763.06</v>
      </c>
      <c r="Q513" s="119">
        <f t="shared" si="9"/>
        <v>605469</v>
      </c>
      <c r="R513" s="115"/>
      <c r="S513" s="116"/>
      <c r="T513" s="113"/>
      <c r="U513" s="119">
        <f>IF($E$5=Master!$D$4,E513,
IF($F$5=Master!$D$4,SUM(E513:F513),
IF($G$5=Master!$D$4,SUM(E513:G513),
IF($H$5=Master!$D$4,SUM(E513:H513),
IF($I$5=Master!$D$4,SUM(E513:I513),
IF($J$5=Master!$D$4,SUM(E513:J513),
IF($K$5=Master!$D$4,SUM(E513:K513),
IF($L$5=Master!$D$4,SUM(E513:L513),
IF($M$5=Master!$D$4,SUM(E513:M513),
IF($N$5=Master!$D$4,SUM(E513:N513),
IF($O$5=Master!$D$4,SUM(E513:O513),
IF($P$5=Master!$D$4,SUM(E513:P513),0))))))))))))</f>
        <v>577021.99</v>
      </c>
      <c r="V513" s="115"/>
    </row>
    <row r="514" spans="2:22" x14ac:dyDescent="0.2">
      <c r="B514" s="113"/>
      <c r="C514" s="117" t="s">
        <v>255</v>
      </c>
      <c r="D514" s="118" t="s">
        <v>476</v>
      </c>
      <c r="E514" s="119">
        <v>204382.90999999997</v>
      </c>
      <c r="F514" s="119">
        <v>210764.90999999995</v>
      </c>
      <c r="G514" s="119">
        <v>330930.14000000019</v>
      </c>
      <c r="H514" s="119">
        <v>315779.90000000008</v>
      </c>
      <c r="I514" s="119">
        <v>337851.9200000001</v>
      </c>
      <c r="J514" s="119">
        <v>319980.60000000003</v>
      </c>
      <c r="K514" s="119">
        <v>334112.89</v>
      </c>
      <c r="L514" s="119">
        <v>241557.43000000008</v>
      </c>
      <c r="M514" s="119">
        <v>269419.78000000014</v>
      </c>
      <c r="N514" s="119">
        <v>293980.2200000002</v>
      </c>
      <c r="O514" s="119">
        <v>300808.94000000012</v>
      </c>
      <c r="P514" s="119">
        <v>533753.38300002809</v>
      </c>
      <c r="Q514" s="119">
        <f t="shared" si="9"/>
        <v>3693323.0230000289</v>
      </c>
      <c r="R514" s="115"/>
      <c r="S514" s="116"/>
      <c r="T514" s="113"/>
      <c r="U514" s="119">
        <f>IF($E$5=Master!$D$4,E514,
IF($F$5=Master!$D$4,SUM(E514:F514),
IF($G$5=Master!$D$4,SUM(E514:G514),
IF($H$5=Master!$D$4,SUM(E514:H514),
IF($I$5=Master!$D$4,SUM(E514:I514),
IF($J$5=Master!$D$4,SUM(E514:J514),
IF($K$5=Master!$D$4,SUM(E514:K514),
IF($L$5=Master!$D$4,SUM(E514:L514),
IF($M$5=Master!$D$4,SUM(E514:M514),
IF($N$5=Master!$D$4,SUM(E514:N514),
IF($O$5=Master!$D$4,SUM(E514:O514),
IF($P$5=Master!$D$4,SUM(E514:P514),0))))))))))))</f>
        <v>746077.9600000002</v>
      </c>
      <c r="V514" s="115"/>
    </row>
    <row r="515" spans="2:22" x14ac:dyDescent="0.2">
      <c r="B515" s="113"/>
      <c r="C515" s="117" t="s">
        <v>256</v>
      </c>
      <c r="D515" s="118" t="s">
        <v>477</v>
      </c>
      <c r="E515" s="119">
        <v>63002630.409999996</v>
      </c>
      <c r="F515" s="119">
        <v>65944050.810000002</v>
      </c>
      <c r="G515" s="119">
        <v>63766610.789999992</v>
      </c>
      <c r="H515" s="119">
        <v>64943554.629999988</v>
      </c>
      <c r="I515" s="119">
        <v>64943554.629999988</v>
      </c>
      <c r="J515" s="119">
        <v>64943554.629999988</v>
      </c>
      <c r="K515" s="119">
        <v>64943554.629999988</v>
      </c>
      <c r="L515" s="119">
        <v>64943554.629999988</v>
      </c>
      <c r="M515" s="119">
        <v>64943554.629999988</v>
      </c>
      <c r="N515" s="119">
        <v>64943554.629999988</v>
      </c>
      <c r="O515" s="119">
        <v>64943554.629999988</v>
      </c>
      <c r="P515" s="119">
        <v>64943554.590002984</v>
      </c>
      <c r="Q515" s="119">
        <f t="shared" si="9"/>
        <v>777205283.64000297</v>
      </c>
      <c r="R515" s="115"/>
      <c r="S515" s="116"/>
      <c r="T515" s="113"/>
      <c r="U515" s="119">
        <f>IF($E$5=Master!$D$4,E515,
IF($F$5=Master!$D$4,SUM(E515:F515),
IF($G$5=Master!$D$4,SUM(E515:G515),
IF($H$5=Master!$D$4,SUM(E515:H515),
IF($I$5=Master!$D$4,SUM(E515:I515),
IF($J$5=Master!$D$4,SUM(E515:J515),
IF($K$5=Master!$D$4,SUM(E515:K515),
IF($L$5=Master!$D$4,SUM(E515:L515),
IF($M$5=Master!$D$4,SUM(E515:M515),
IF($N$5=Master!$D$4,SUM(E515:N515),
IF($O$5=Master!$D$4,SUM(E515:O515),
IF($P$5=Master!$D$4,SUM(E515:P515),0))))))))))))</f>
        <v>192713292.00999999</v>
      </c>
      <c r="V515" s="115"/>
    </row>
    <row r="516" spans="2:22" x14ac:dyDescent="0.2">
      <c r="B516" s="113"/>
      <c r="C516" s="117" t="s">
        <v>257</v>
      </c>
      <c r="D516" s="118" t="s">
        <v>478</v>
      </c>
      <c r="E516" s="119">
        <v>82860.290000000008</v>
      </c>
      <c r="F516" s="119">
        <v>152878.75999999998</v>
      </c>
      <c r="G516" s="119">
        <v>148712.1</v>
      </c>
      <c r="H516" s="119">
        <v>148712.1</v>
      </c>
      <c r="I516" s="119">
        <v>70018.48000000001</v>
      </c>
      <c r="J516" s="119">
        <v>148712.1</v>
      </c>
      <c r="K516" s="119">
        <v>148712.1</v>
      </c>
      <c r="L516" s="119">
        <v>148712.1</v>
      </c>
      <c r="M516" s="119">
        <v>148712.1</v>
      </c>
      <c r="N516" s="119">
        <v>148712.10999999999</v>
      </c>
      <c r="O516" s="119">
        <v>148712.07999999999</v>
      </c>
      <c r="P516" s="119">
        <v>144545.68</v>
      </c>
      <c r="Q516" s="119">
        <f t="shared" si="9"/>
        <v>1640000.0000000002</v>
      </c>
      <c r="R516" s="115"/>
      <c r="S516" s="116"/>
      <c r="T516" s="113"/>
      <c r="U516" s="119">
        <f>IF($E$5=Master!$D$4,E516,
IF($F$5=Master!$D$4,SUM(E516:F516),
IF($G$5=Master!$D$4,SUM(E516:G516),
IF($H$5=Master!$D$4,SUM(E516:H516),
IF($I$5=Master!$D$4,SUM(E516:I516),
IF($J$5=Master!$D$4,SUM(E516:J516),
IF($K$5=Master!$D$4,SUM(E516:K516),
IF($L$5=Master!$D$4,SUM(E516:L516),
IF($M$5=Master!$D$4,SUM(E516:M516),
IF($N$5=Master!$D$4,SUM(E516:N516),
IF($O$5=Master!$D$4,SUM(E516:O516),
IF($P$5=Master!$D$4,SUM(E516:P516),0))))))))))))</f>
        <v>384451.15</v>
      </c>
      <c r="V516" s="115"/>
    </row>
    <row r="517" spans="2:22" ht="25.5" x14ac:dyDescent="0.2">
      <c r="B517" s="113"/>
      <c r="C517" s="117" t="s">
        <v>258</v>
      </c>
      <c r="D517" s="118" t="s">
        <v>479</v>
      </c>
      <c r="E517" s="119">
        <v>279683.52</v>
      </c>
      <c r="F517" s="119">
        <v>280766.52</v>
      </c>
      <c r="G517" s="119">
        <v>472820.42999999976</v>
      </c>
      <c r="H517" s="119">
        <v>372555.95</v>
      </c>
      <c r="I517" s="119">
        <v>389295.92</v>
      </c>
      <c r="J517" s="119">
        <v>356564.77999999991</v>
      </c>
      <c r="K517" s="119">
        <v>423858.22000000003</v>
      </c>
      <c r="L517" s="119">
        <v>326428.47999999986</v>
      </c>
      <c r="M517" s="119">
        <v>342476.05000000016</v>
      </c>
      <c r="N517" s="119">
        <v>459788.93000000017</v>
      </c>
      <c r="O517" s="119">
        <v>420972.35</v>
      </c>
      <c r="P517" s="119">
        <v>752679.31999999972</v>
      </c>
      <c r="Q517" s="119">
        <f t="shared" si="9"/>
        <v>4877890.47</v>
      </c>
      <c r="R517" s="115"/>
      <c r="S517" s="116"/>
      <c r="T517" s="113"/>
      <c r="U517" s="119">
        <f>IF($E$5=Master!$D$4,E517,
IF($F$5=Master!$D$4,SUM(E517:F517),
IF($G$5=Master!$D$4,SUM(E517:G517),
IF($H$5=Master!$D$4,SUM(E517:H517),
IF($I$5=Master!$D$4,SUM(E517:I517),
IF($J$5=Master!$D$4,SUM(E517:J517),
IF($K$5=Master!$D$4,SUM(E517:K517),
IF($L$5=Master!$D$4,SUM(E517:L517),
IF($M$5=Master!$D$4,SUM(E517:M517),
IF($N$5=Master!$D$4,SUM(E517:N517),
IF($O$5=Master!$D$4,SUM(E517:O517),
IF($P$5=Master!$D$4,SUM(E517:P517),0))))))))))))</f>
        <v>1033270.4699999997</v>
      </c>
      <c r="V517" s="115"/>
    </row>
    <row r="518" spans="2:22" x14ac:dyDescent="0.2">
      <c r="B518" s="113"/>
      <c r="C518" s="117" t="s">
        <v>259</v>
      </c>
      <c r="D518" s="118" t="s">
        <v>480</v>
      </c>
      <c r="E518" s="119">
        <v>38923.85</v>
      </c>
      <c r="F518" s="119">
        <v>54864.94</v>
      </c>
      <c r="G518" s="119">
        <v>33185.1</v>
      </c>
      <c r="H518" s="119">
        <v>79979.48</v>
      </c>
      <c r="I518" s="119">
        <v>45218.11</v>
      </c>
      <c r="J518" s="119">
        <v>44209.93</v>
      </c>
      <c r="K518" s="119">
        <v>265832.90999999997</v>
      </c>
      <c r="L518" s="119">
        <v>41486.07</v>
      </c>
      <c r="M518" s="119">
        <v>59890.38</v>
      </c>
      <c r="N518" s="119">
        <v>108674.02</v>
      </c>
      <c r="O518" s="119">
        <v>66738.3</v>
      </c>
      <c r="P518" s="119">
        <v>160996.91</v>
      </c>
      <c r="Q518" s="119">
        <f t="shared" si="9"/>
        <v>1000000</v>
      </c>
      <c r="R518" s="115"/>
      <c r="S518" s="116"/>
      <c r="T518" s="113"/>
      <c r="U518" s="119">
        <f>IF($E$5=Master!$D$4,E518,
IF($F$5=Master!$D$4,SUM(E518:F518),
IF($G$5=Master!$D$4,SUM(E518:G518),
IF($H$5=Master!$D$4,SUM(E518:H518),
IF($I$5=Master!$D$4,SUM(E518:I518),
IF($J$5=Master!$D$4,SUM(E518:J518),
IF($K$5=Master!$D$4,SUM(E518:K518),
IF($L$5=Master!$D$4,SUM(E518:L518),
IF($M$5=Master!$D$4,SUM(E518:M518),
IF($N$5=Master!$D$4,SUM(E518:N518),
IF($O$5=Master!$D$4,SUM(E518:O518),
IF($P$5=Master!$D$4,SUM(E518:P518),0))))))))))))</f>
        <v>126973.89000000001</v>
      </c>
      <c r="V518" s="115"/>
    </row>
    <row r="519" spans="2:22" x14ac:dyDescent="0.2">
      <c r="B519" s="113"/>
      <c r="C519" s="117" t="s">
        <v>260</v>
      </c>
      <c r="D519" s="118" t="s">
        <v>481</v>
      </c>
      <c r="E519" s="119">
        <v>1288026.4500000011</v>
      </c>
      <c r="F519" s="119">
        <v>1283076.7600000005</v>
      </c>
      <c r="G519" s="119">
        <v>1479160.8099999991</v>
      </c>
      <c r="H519" s="119">
        <v>1515143.9300000013</v>
      </c>
      <c r="I519" s="119">
        <v>1471090.1900000011</v>
      </c>
      <c r="J519" s="119">
        <v>1486592.8200000022</v>
      </c>
      <c r="K519" s="119">
        <v>1488748.4099999936</v>
      </c>
      <c r="L519" s="119">
        <v>1425490.5399999979</v>
      </c>
      <c r="M519" s="119">
        <v>1469273.5700000022</v>
      </c>
      <c r="N519" s="119">
        <v>1505627.8100000042</v>
      </c>
      <c r="O519" s="119">
        <v>1481429.7700000007</v>
      </c>
      <c r="P519" s="119">
        <v>1874990.8299999305</v>
      </c>
      <c r="Q519" s="119">
        <f t="shared" si="9"/>
        <v>17768651.889999934</v>
      </c>
      <c r="R519" s="115"/>
      <c r="S519" s="116"/>
      <c r="T519" s="113"/>
      <c r="U519" s="119">
        <f>IF($E$5=Master!$D$4,E519,
IF($F$5=Master!$D$4,SUM(E519:F519),
IF($G$5=Master!$D$4,SUM(E519:G519),
IF($H$5=Master!$D$4,SUM(E519:H519),
IF($I$5=Master!$D$4,SUM(E519:I519),
IF($J$5=Master!$D$4,SUM(E519:J519),
IF($K$5=Master!$D$4,SUM(E519:K519),
IF($L$5=Master!$D$4,SUM(E519:L519),
IF($M$5=Master!$D$4,SUM(E519:M519),
IF($N$5=Master!$D$4,SUM(E519:N519),
IF($O$5=Master!$D$4,SUM(E519:O519),
IF($P$5=Master!$D$4,SUM(E519:P519),0))))))))))))</f>
        <v>4050264.0200000009</v>
      </c>
      <c r="V519" s="115"/>
    </row>
    <row r="520" spans="2:22" x14ac:dyDescent="0.2">
      <c r="B520" s="113"/>
      <c r="C520" s="117" t="s">
        <v>261</v>
      </c>
      <c r="D520" s="118" t="s">
        <v>482</v>
      </c>
      <c r="E520" s="119">
        <v>19506607.66</v>
      </c>
      <c r="F520" s="119">
        <v>23459337.5</v>
      </c>
      <c r="G520" s="119">
        <v>16125798.09</v>
      </c>
      <c r="H520" s="119">
        <v>19326826.16</v>
      </c>
      <c r="I520" s="119">
        <v>19185822.030000005</v>
      </c>
      <c r="J520" s="119">
        <v>19209053.440000005</v>
      </c>
      <c r="K520" s="119">
        <v>19422542.350000001</v>
      </c>
      <c r="L520" s="119">
        <v>19182330.849999998</v>
      </c>
      <c r="M520" s="119">
        <v>19235872.140000004</v>
      </c>
      <c r="N520" s="119">
        <v>19360820.240000002</v>
      </c>
      <c r="O520" s="119">
        <v>19365634.439999994</v>
      </c>
      <c r="P520" s="119">
        <v>19530151.830000006</v>
      </c>
      <c r="Q520" s="119">
        <f t="shared" si="9"/>
        <v>232910796.73000002</v>
      </c>
      <c r="R520" s="115"/>
      <c r="S520" s="116"/>
      <c r="T520" s="113"/>
      <c r="U520" s="119">
        <f>IF($E$5=Master!$D$4,E520,
IF($F$5=Master!$D$4,SUM(E520:F520),
IF($G$5=Master!$D$4,SUM(E520:G520),
IF($H$5=Master!$D$4,SUM(E520:H520),
IF($I$5=Master!$D$4,SUM(E520:I520),
IF($J$5=Master!$D$4,SUM(E520:J520),
IF($K$5=Master!$D$4,SUM(E520:K520),
IF($L$5=Master!$D$4,SUM(E520:L520),
IF($M$5=Master!$D$4,SUM(E520:M520),
IF($N$5=Master!$D$4,SUM(E520:N520),
IF($O$5=Master!$D$4,SUM(E520:O520),
IF($P$5=Master!$D$4,SUM(E520:P520),0))))))))))))</f>
        <v>59091743.25</v>
      </c>
      <c r="V520" s="115"/>
    </row>
    <row r="521" spans="2:22" x14ac:dyDescent="0.2">
      <c r="B521" s="113"/>
      <c r="C521" s="117" t="s">
        <v>262</v>
      </c>
      <c r="D521" s="118" t="s">
        <v>483</v>
      </c>
      <c r="E521" s="119">
        <v>4197.8500000000004</v>
      </c>
      <c r="F521" s="119">
        <v>4197.8500000000004</v>
      </c>
      <c r="G521" s="119">
        <v>6790.079999999999</v>
      </c>
      <c r="H521" s="119">
        <v>6825.0599999999995</v>
      </c>
      <c r="I521" s="119">
        <v>6757.5499999999993</v>
      </c>
      <c r="J521" s="119">
        <v>6795.1900000000005</v>
      </c>
      <c r="K521" s="119">
        <v>6799.9199999999992</v>
      </c>
      <c r="L521" s="119">
        <v>6376.59</v>
      </c>
      <c r="M521" s="119">
        <v>9929.75</v>
      </c>
      <c r="N521" s="119">
        <v>6966.82</v>
      </c>
      <c r="O521" s="119">
        <v>7067.96</v>
      </c>
      <c r="P521" s="119">
        <v>8855.14</v>
      </c>
      <c r="Q521" s="119">
        <f t="shared" si="9"/>
        <v>81559.760000000009</v>
      </c>
      <c r="R521" s="115"/>
      <c r="S521" s="116"/>
      <c r="T521" s="113"/>
      <c r="U521" s="119">
        <f>IF($E$5=Master!$D$4,E521,
IF($F$5=Master!$D$4,SUM(E521:F521),
IF($G$5=Master!$D$4,SUM(E521:G521),
IF($H$5=Master!$D$4,SUM(E521:H521),
IF($I$5=Master!$D$4,SUM(E521:I521),
IF($J$5=Master!$D$4,SUM(E521:J521),
IF($K$5=Master!$D$4,SUM(E521:K521),
IF($L$5=Master!$D$4,SUM(E521:L521),
IF($M$5=Master!$D$4,SUM(E521:M521),
IF($N$5=Master!$D$4,SUM(E521:N521),
IF($O$5=Master!$D$4,SUM(E521:O521),
IF($P$5=Master!$D$4,SUM(E521:P521),0))))))))))))</f>
        <v>15185.779999999999</v>
      </c>
      <c r="V521" s="115"/>
    </row>
    <row r="522" spans="2:22" x14ac:dyDescent="0.2">
      <c r="B522" s="113"/>
      <c r="C522" s="117" t="s">
        <v>263</v>
      </c>
      <c r="D522" s="118" t="s">
        <v>484</v>
      </c>
      <c r="E522" s="119">
        <v>25946.540000000005</v>
      </c>
      <c r="F522" s="119">
        <v>26179.380000000005</v>
      </c>
      <c r="G522" s="119">
        <v>45763.979999999989</v>
      </c>
      <c r="H522" s="119">
        <v>38058.959999999999</v>
      </c>
      <c r="I522" s="119">
        <v>36513.789999999994</v>
      </c>
      <c r="J522" s="119">
        <v>37087.380000000005</v>
      </c>
      <c r="K522" s="119">
        <v>39138.869999999995</v>
      </c>
      <c r="L522" s="119">
        <v>35687.15</v>
      </c>
      <c r="M522" s="119">
        <v>36069.360000000001</v>
      </c>
      <c r="N522" s="119">
        <v>38482.04</v>
      </c>
      <c r="O522" s="119">
        <v>38204.86</v>
      </c>
      <c r="P522" s="119">
        <v>49973.83</v>
      </c>
      <c r="Q522" s="119">
        <f t="shared" si="9"/>
        <v>447106.13999999996</v>
      </c>
      <c r="R522" s="115"/>
      <c r="S522" s="116"/>
      <c r="T522" s="113"/>
      <c r="U522" s="119">
        <f>IF($E$5=Master!$D$4,E522,
IF($F$5=Master!$D$4,SUM(E522:F522),
IF($G$5=Master!$D$4,SUM(E522:G522),
IF($H$5=Master!$D$4,SUM(E522:H522),
IF($I$5=Master!$D$4,SUM(E522:I522),
IF($J$5=Master!$D$4,SUM(E522:J522),
IF($K$5=Master!$D$4,SUM(E522:K522),
IF($L$5=Master!$D$4,SUM(E522:L522),
IF($M$5=Master!$D$4,SUM(E522:M522),
IF($N$5=Master!$D$4,SUM(E522:N522),
IF($O$5=Master!$D$4,SUM(E522:O522),
IF($P$5=Master!$D$4,SUM(E522:P522),0))))))))))))</f>
        <v>97889.9</v>
      </c>
      <c r="V522" s="115"/>
    </row>
    <row r="523" spans="2:22" x14ac:dyDescent="0.2">
      <c r="B523" s="113"/>
      <c r="C523" s="117" t="s">
        <v>264</v>
      </c>
      <c r="D523" s="118" t="s">
        <v>485</v>
      </c>
      <c r="E523" s="119">
        <v>85000</v>
      </c>
      <c r="F523" s="119">
        <v>500</v>
      </c>
      <c r="G523" s="119">
        <v>225006.61</v>
      </c>
      <c r="H523" s="119">
        <v>271038.87</v>
      </c>
      <c r="I523" s="119">
        <v>73013.45</v>
      </c>
      <c r="J523" s="119">
        <v>114746.22</v>
      </c>
      <c r="K523" s="119">
        <v>195672.57</v>
      </c>
      <c r="L523" s="119">
        <v>119170.08</v>
      </c>
      <c r="M523" s="119">
        <v>221842.46</v>
      </c>
      <c r="N523" s="119">
        <v>215954.17</v>
      </c>
      <c r="O523" s="119">
        <v>207928.46000000002</v>
      </c>
      <c r="P523" s="119">
        <v>810127.11</v>
      </c>
      <c r="Q523" s="119">
        <f t="shared" si="9"/>
        <v>2540000</v>
      </c>
      <c r="R523" s="115"/>
      <c r="S523" s="116"/>
      <c r="T523" s="113"/>
      <c r="U523" s="119">
        <f>IF($E$5=Master!$D$4,E523,
IF($F$5=Master!$D$4,SUM(E523:F523),
IF($G$5=Master!$D$4,SUM(E523:G523),
IF($H$5=Master!$D$4,SUM(E523:H523),
IF($I$5=Master!$D$4,SUM(E523:I523),
IF($J$5=Master!$D$4,SUM(E523:J523),
IF($K$5=Master!$D$4,SUM(E523:K523),
IF($L$5=Master!$D$4,SUM(E523:L523),
IF($M$5=Master!$D$4,SUM(E523:M523),
IF($N$5=Master!$D$4,SUM(E523:N523),
IF($O$5=Master!$D$4,SUM(E523:O523),
IF($P$5=Master!$D$4,SUM(E523:P523),0))))))))))))</f>
        <v>310506.61</v>
      </c>
      <c r="V523" s="115"/>
    </row>
    <row r="524" spans="2:22" ht="25.5" x14ac:dyDescent="0.2">
      <c r="B524" s="113"/>
      <c r="C524" s="117" t="s">
        <v>514</v>
      </c>
      <c r="D524" s="118" t="s">
        <v>515</v>
      </c>
      <c r="E524" s="119">
        <v>75574.870000000024</v>
      </c>
      <c r="F524" s="119">
        <v>76243.35000000002</v>
      </c>
      <c r="G524" s="119">
        <v>103701.40000000001</v>
      </c>
      <c r="H524" s="119">
        <v>89729.86000000003</v>
      </c>
      <c r="I524" s="119">
        <v>86412.780000000013</v>
      </c>
      <c r="J524" s="119">
        <v>86766.920000000013</v>
      </c>
      <c r="K524" s="119">
        <v>99960.12999999999</v>
      </c>
      <c r="L524" s="119">
        <v>85749.479999999981</v>
      </c>
      <c r="M524" s="119">
        <v>90696.910000000018</v>
      </c>
      <c r="N524" s="119">
        <v>96963.560000000012</v>
      </c>
      <c r="O524" s="119">
        <v>94477.580000000016</v>
      </c>
      <c r="P524" s="119">
        <v>139716.62999999998</v>
      </c>
      <c r="Q524" s="119">
        <f t="shared" si="9"/>
        <v>1125993.4700000002</v>
      </c>
      <c r="R524" s="115"/>
      <c r="S524" s="116"/>
      <c r="T524" s="113"/>
      <c r="U524" s="119">
        <f>IF($E$5=Master!$D$4,E524,
IF($F$5=Master!$D$4,SUM(E524:F524),
IF($G$5=Master!$D$4,SUM(E524:G524),
IF($H$5=Master!$D$4,SUM(E524:H524),
IF($I$5=Master!$D$4,SUM(E524:I524),
IF($J$5=Master!$D$4,SUM(E524:J524),
IF($K$5=Master!$D$4,SUM(E524:K524),
IF($L$5=Master!$D$4,SUM(E524:L524),
IF($M$5=Master!$D$4,SUM(E524:M524),
IF($N$5=Master!$D$4,SUM(E524:N524),
IF($O$5=Master!$D$4,SUM(E524:O524),
IF($P$5=Master!$D$4,SUM(E524:P524),0))))))))))))</f>
        <v>255519.62000000005</v>
      </c>
      <c r="V524" s="115"/>
    </row>
    <row r="525" spans="2:22" ht="25.5" x14ac:dyDescent="0.2">
      <c r="B525" s="113"/>
      <c r="C525" s="117" t="s">
        <v>552</v>
      </c>
      <c r="D525" s="118" t="s">
        <v>553</v>
      </c>
      <c r="E525" s="119">
        <v>76260.87000000001</v>
      </c>
      <c r="F525" s="119">
        <v>73412.430000000008</v>
      </c>
      <c r="G525" s="119">
        <v>89290.090000000011</v>
      </c>
      <c r="H525" s="119">
        <v>91913.709999999992</v>
      </c>
      <c r="I525" s="119">
        <v>94248.71</v>
      </c>
      <c r="J525" s="119">
        <v>85128.1</v>
      </c>
      <c r="K525" s="119">
        <v>95755.01</v>
      </c>
      <c r="L525" s="119">
        <v>79097.22</v>
      </c>
      <c r="M525" s="119">
        <v>84365.26</v>
      </c>
      <c r="N525" s="119">
        <v>91636.580000000016</v>
      </c>
      <c r="O525" s="119">
        <v>92632.09</v>
      </c>
      <c r="P525" s="119">
        <v>162676.36000000002</v>
      </c>
      <c r="Q525" s="119">
        <f t="shared" si="9"/>
        <v>1116416.43</v>
      </c>
      <c r="R525" s="115"/>
      <c r="S525" s="116"/>
      <c r="T525" s="113"/>
      <c r="U525" s="119">
        <f>IF($E$5=Master!$D$4,E525,
IF($F$5=Master!$D$4,SUM(E525:F525),
IF($G$5=Master!$D$4,SUM(E525:G525),
IF($H$5=Master!$D$4,SUM(E525:H525),
IF($I$5=Master!$D$4,SUM(E525:I525),
IF($J$5=Master!$D$4,SUM(E525:J525),
IF($K$5=Master!$D$4,SUM(E525:K525),
IF($L$5=Master!$D$4,SUM(E525:L525),
IF($M$5=Master!$D$4,SUM(E525:M525),
IF($N$5=Master!$D$4,SUM(E525:N525),
IF($O$5=Master!$D$4,SUM(E525:O525),
IF($P$5=Master!$D$4,SUM(E525:P525),0))))))))))))</f>
        <v>238963.39</v>
      </c>
      <c r="V525" s="115"/>
    </row>
    <row r="526" spans="2:22" x14ac:dyDescent="0.2">
      <c r="B526" s="113"/>
      <c r="C526" s="117"/>
      <c r="D526" s="118"/>
      <c r="E526" s="119"/>
      <c r="F526" s="119"/>
      <c r="G526" s="119"/>
      <c r="H526" s="119"/>
      <c r="I526" s="119"/>
      <c r="J526" s="119"/>
      <c r="K526" s="119"/>
      <c r="L526" s="119"/>
      <c r="M526" s="119"/>
      <c r="N526" s="119"/>
      <c r="O526" s="119"/>
      <c r="P526" s="119"/>
      <c r="Q526" s="119"/>
      <c r="R526" s="115"/>
      <c r="S526" s="116"/>
      <c r="T526" s="113"/>
      <c r="U526" s="119">
        <f>IF($E$5=Master!$D$4,E526,
IF($F$5=Master!$D$4,SUM(E526:F526),
IF($G$5=Master!$D$4,SUM(E526:G526),
IF($H$5=Master!$D$4,SUM(E526:H526),
IF($I$5=Master!$D$4,SUM(E526:I526),
IF($J$5=Master!$D$4,SUM(E526:J526),
IF($K$5=Master!$D$4,SUM(E526:K526),
IF($L$5=Master!$D$4,SUM(E526:L526),
IF($M$5=Master!$D$4,SUM(E526:M526),
IF($N$5=Master!$D$4,SUM(E526:N526),
IF($O$5=Master!$D$4,SUM(E526:O526),
IF($P$5=Master!$D$4,SUM(E526:P526),0))))))))))))</f>
        <v>0</v>
      </c>
      <c r="V526" s="115"/>
    </row>
    <row r="527" spans="2:22" x14ac:dyDescent="0.2">
      <c r="B527" s="113"/>
      <c r="C527" s="117"/>
      <c r="D527" s="118"/>
      <c r="E527" s="119"/>
      <c r="F527" s="119"/>
      <c r="G527" s="119"/>
      <c r="H527" s="119"/>
      <c r="I527" s="119"/>
      <c r="J527" s="119"/>
      <c r="K527" s="119"/>
      <c r="L527" s="119"/>
      <c r="M527" s="119"/>
      <c r="N527" s="119"/>
      <c r="O527" s="119"/>
      <c r="P527" s="119"/>
      <c r="Q527" s="119"/>
      <c r="R527" s="115"/>
      <c r="S527" s="116"/>
      <c r="T527" s="113"/>
      <c r="U527" s="119">
        <f>IF($E$5=Master!$D$4,E527,
IF($F$5=Master!$D$4,SUM(E527:F527),
IF($G$5=Master!$D$4,SUM(E527:G527),
IF($H$5=Master!$D$4,SUM(E527:H527),
IF($I$5=Master!$D$4,SUM(E527:I527),
IF($J$5=Master!$D$4,SUM(E527:J527),
IF($K$5=Master!$D$4,SUM(E527:K527),
IF($L$5=Master!$D$4,SUM(E527:L527),
IF($M$5=Master!$D$4,SUM(E527:M527),
IF($N$5=Master!$D$4,SUM(E527:N527),
IF($O$5=Master!$D$4,SUM(E527:O527),
IF($P$5=Master!$D$4,SUM(E527:P527),0))))))))))))</f>
        <v>0</v>
      </c>
      <c r="V527" s="115"/>
    </row>
    <row r="528" spans="2:22" x14ac:dyDescent="0.2">
      <c r="B528" s="113"/>
      <c r="C528" s="117"/>
      <c r="D528" s="118"/>
      <c r="E528" s="119"/>
      <c r="F528" s="119"/>
      <c r="G528" s="119"/>
      <c r="H528" s="119"/>
      <c r="I528" s="119"/>
      <c r="J528" s="119"/>
      <c r="K528" s="119"/>
      <c r="L528" s="119"/>
      <c r="M528" s="119"/>
      <c r="N528" s="119"/>
      <c r="O528" s="119"/>
      <c r="P528" s="119"/>
      <c r="Q528" s="119"/>
      <c r="R528" s="115"/>
      <c r="S528" s="116"/>
      <c r="T528" s="113"/>
      <c r="U528" s="119">
        <f>IF($E$5=Master!$D$4,E528,
IF($F$5=Master!$D$4,SUM(E528:F528),
IF($G$5=Master!$D$4,SUM(E528:G528),
IF($H$5=Master!$D$4,SUM(E528:H528),
IF($I$5=Master!$D$4,SUM(E528:I528),
IF($J$5=Master!$D$4,SUM(E528:J528),
IF($K$5=Master!$D$4,SUM(E528:K528),
IF($L$5=Master!$D$4,SUM(E528:L528),
IF($M$5=Master!$D$4,SUM(E528:M528),
IF($N$5=Master!$D$4,SUM(E528:N528),
IF($O$5=Master!$D$4,SUM(E528:O528),
IF($P$5=Master!$D$4,SUM(E528:P528),0))))))))))))</f>
        <v>0</v>
      </c>
      <c r="V528" s="115"/>
    </row>
    <row r="529" spans="2:22" ht="13.5" thickBot="1" x14ac:dyDescent="0.25">
      <c r="B529" s="88"/>
      <c r="C529" s="120"/>
      <c r="D529" s="121"/>
      <c r="E529" s="122"/>
      <c r="F529" s="122"/>
      <c r="G529" s="122"/>
      <c r="H529" s="122"/>
      <c r="I529" s="122"/>
      <c r="J529" s="122"/>
      <c r="K529" s="122"/>
      <c r="L529" s="122"/>
      <c r="M529" s="122"/>
      <c r="N529" s="122"/>
      <c r="O529" s="122"/>
      <c r="P529" s="122"/>
      <c r="Q529" s="122"/>
      <c r="R529" s="94"/>
      <c r="S529" s="116"/>
      <c r="T529" s="88"/>
      <c r="U529" s="122"/>
      <c r="V529" s="94"/>
    </row>
    <row r="530" spans="2:22" ht="13.5" thickTop="1" x14ac:dyDescent="0.2"/>
  </sheetData>
  <sheetProtection algorithmName="SHA-512" hashValue="pNcRn2d0MhnQ3DdsuOgW3QrYnrsF60cIjOm9j+npy20QO1xgfjNJVxgdq/pC4+5mH0yX8lknDi8HYEEEeks8KA==" saltValue="5dPsUHGg3bm24IDXhJa0vA==" spinCount="100000" sheet="1" objects="1" scenarios="1"/>
  <mergeCells count="4">
    <mergeCell ref="E269:Q269"/>
    <mergeCell ref="E4:Q4"/>
    <mergeCell ref="C7:D7"/>
    <mergeCell ref="C272:D272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2025</vt:lpstr>
      <vt:lpstr>2025</vt:lpstr>
      <vt:lpstr>'Analitika 2025'!Print_Area</vt:lpstr>
      <vt:lpstr>Pregled!Print_Area</vt:lpstr>
      <vt:lpstr>'Analitika 2025'!Print_Titles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Aleksandar Mihaljevic</cp:lastModifiedBy>
  <cp:lastPrinted>2023-02-27T07:37:40Z</cp:lastPrinted>
  <dcterms:created xsi:type="dcterms:W3CDTF">2023-02-26T18:56:37Z</dcterms:created>
  <dcterms:modified xsi:type="dcterms:W3CDTF">2025-06-16T08:55:36Z</dcterms:modified>
</cp:coreProperties>
</file>