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Desktop\Obračun cijena goriva 2025\"/>
    </mc:Choice>
  </mc:AlternateContent>
  <xr:revisionPtr revIDLastSave="0" documentId="13_ncr:1_{059B62F5-6C07-4542-8E86-042957DEBDD6}" xr6:coauthVersionLast="36" xr6:coauthVersionMax="36" xr10:uidLastSave="{00000000-0000-0000-0000-000000000000}"/>
  <bookViews>
    <workbookView xWindow="-105" yWindow="-105" windowWidth="23250" windowHeight="12450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O12" i="1"/>
  <c r="O11" i="1"/>
  <c r="O10" i="1"/>
  <c r="G10" i="1"/>
  <c r="F10" i="1"/>
  <c r="E10" i="1"/>
  <c r="D10" i="1"/>
  <c r="O9" i="1"/>
  <c r="O8" i="1"/>
  <c r="O7" i="1"/>
  <c r="O6" i="1"/>
  <c r="O5" i="1"/>
  <c r="O4" i="1"/>
  <c r="O15" i="1" l="1"/>
  <c r="F7" i="1" s="1"/>
  <c r="F14" i="1" s="1"/>
  <c r="G7" i="1" l="1"/>
  <c r="G14" i="1" s="1"/>
  <c r="D7" i="1"/>
  <c r="D14" i="1" s="1"/>
  <c r="E7" i="1"/>
  <c r="E14" i="1" s="1"/>
  <c r="F8" i="1"/>
  <c r="F11" i="1" s="1"/>
  <c r="F19" i="1" s="1"/>
  <c r="E8" i="1" l="1"/>
  <c r="E11" i="1" s="1"/>
  <c r="E19" i="1" s="1"/>
  <c r="G8" i="1"/>
  <c r="G11" i="1" s="1"/>
  <c r="D8" i="1"/>
  <c r="D11" i="1" s="1"/>
  <c r="D19" i="1" s="1"/>
  <c r="F22" i="1"/>
  <c r="F26" i="1" s="1"/>
  <c r="F15" i="1" s="1"/>
  <c r="G22" i="1" l="1"/>
  <c r="G19" i="1"/>
  <c r="E22" i="1"/>
  <c r="E26" i="1" s="1"/>
  <c r="E15" i="1" s="1"/>
  <c r="F18" i="1"/>
  <c r="F27" i="1" s="1"/>
  <c r="D22" i="1"/>
  <c r="D26" i="1" s="1"/>
  <c r="D15" i="1" s="1"/>
  <c r="F28" i="1" l="1"/>
  <c r="F30" i="1" s="1"/>
  <c r="G26" i="1"/>
  <c r="G15" i="1" s="1"/>
  <c r="G18" i="1" s="1"/>
  <c r="G27" i="1" s="1"/>
  <c r="E18" i="1"/>
  <c r="E27" i="1" s="1"/>
  <c r="D18" i="1"/>
  <c r="D27" i="1" s="1"/>
  <c r="G28" i="1" l="1"/>
  <c r="G30" i="1" s="1"/>
  <c r="E28" i="1"/>
  <c r="E30" i="1" s="1"/>
  <c r="D28" i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<sst xmlns="http://schemas.openxmlformats.org/spreadsheetml/2006/main" count="79" uniqueCount="56">
  <si>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</si>
  <si>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</si>
  <si>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</si>
  <si>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</si>
  <si>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</si>
  <si>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</si>
  <si>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</si>
  <si>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</si>
  <si>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</si>
  <si>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</si>
  <si>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</si>
  <si>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</si>
  <si>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</si>
  <si>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</si>
  <si>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</si>
  <si>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</si>
  <si>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</si>
  <si>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</si>
  <si>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</si>
  <si>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</si>
  <si>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</si>
  <si>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</si>
  <si>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</si>
  <si>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</si>
  <si>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</si>
  <si>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</si>
  <si>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</si>
  <si>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</si>
  <si>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</si>
  <si>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</si>
  <si>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</si>
  <si>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</si>
  <si>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</si>
  <si>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</si>
  <si>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</si>
  <si>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</si>
  <si>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</si>
  <si>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</si>
  <si>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</si>
  <si>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</si>
  <si>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</si>
  <si>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</si>
  <si>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</si>
  <si>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</si>
  <si>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</si>
  <si>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</si>
  <si>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</si>
  <si>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</si>
  <si>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</si>
  <si>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</si>
  <si>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</si>
  <si>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</si>
  <si>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</si>
  <si>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Naknada za obavezne rezerve naftnih derivata</t>
  </si>
  <si>
    <t>OBRAČUN MALOPRODAJNIH CIJENA NAFTNIH DERIVATA 24.03.2025-07.04.2025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</si>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</sst>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0"/>
      <name val="Arial"/>
      <family val="2"/>
      <charset val="238"/>
    </font>
    <font>
      <b/>
      <sz val="11"/>
      <color rgb="FF003366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21252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70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18" fillId="0" borderId="4" xfId="2" applyNumberFormat="1" applyFont="1" applyBorder="1"/>
    <xf numFmtId="2" fontId="18" fillId="0" borderId="5" xfId="2" applyNumberFormat="1" applyFont="1" applyBorder="1"/>
    <xf numFmtId="2" fontId="18" fillId="0" borderId="6" xfId="2" applyNumberFormat="1" applyFont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16" fontId="0" fillId="0" borderId="0" xfId="0" applyNumberFormat="1" applyFill="1" applyAlignment="1">
      <alignment horizontal="center"/>
    </xf>
    <xf numFmtId="2" fontId="0" fillId="0" borderId="0" xfId="0" applyNumberFormat="1" applyFill="1"/>
    <xf numFmtId="164" fontId="10" fillId="0" borderId="0" xfId="0" applyNumberFormat="1" applyFont="1" applyFill="1" applyAlignment="1">
      <alignment horizontal="center"/>
    </xf>
    <xf numFmtId="2" fontId="1" fillId="0" borderId="0" xfId="1" applyNumberFormat="1" applyFill="1"/>
    <xf numFmtId="16" fontId="7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0" fontId="21" fillId="0" borderId="0" xfId="0" applyFont="1"/>
    <xf numFmtId="2" fontId="0" fillId="0" borderId="0" xfId="0" applyNumberFormat="1"/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16" fontId="1" fillId="7" borderId="0" xfId="0" applyNumberFormat="1" applyFont="1" applyFill="1" applyAlignment="1">
      <alignment horizontal="center"/>
    </xf>
    <xf numFmtId="2" fontId="1" fillId="7" borderId="0" xfId="1" applyNumberFormat="1" applyFill="1"/>
    <xf numFmtId="2" fontId="0" fillId="7" borderId="0" xfId="0" applyNumberFormat="1" applyFill="1"/>
    <xf numFmtId="16" fontId="0" fillId="7" borderId="0" xfId="0" applyNumberFormat="1" applyFill="1" applyAlignment="1">
      <alignment horizontal="center"/>
    </xf>
    <xf numFmtId="0" fontId="21" fillId="7" borderId="0" xfId="0" applyFont="1" applyFill="1"/>
    <xf numFmtId="164" fontId="10" fillId="7" borderId="0" xfId="0" applyNumberFormat="1" applyFont="1" applyFill="1" applyAlignment="1">
      <alignment horizontal="center"/>
    </xf>
    <xf numFmtId="2" fontId="1" fillId="7" borderId="0" xfId="0" applyNumberFormat="1" applyFont="1" applyFill="1" applyAlignment="1">
      <alignment horizontal="center"/>
    </xf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sheetPr>
    <pageSetUpPr fitToPage="1"/>
  </sheetPr>
  <dimension ref="A1:P30"/>
  <sheetViews>
    <sheetView tabSelected="1" zoomScale="124" zoomScaleNormal="124" workbookViewId="0">
      <selection activeCell="B1" sqref="B1:G1"/>
    </sheetView>
  </sheetViews>
  <sheetFormatPr defaultRowHeight="12.75" x14ac:dyDescent="0.2"/>
  <cols>
    <col min="1" max="1" width="3.42578125" customWidth="1"/>
    <col min="2" max="2" width="24.42578125" customWidth="1"/>
    <col min="4" max="7" width="12.7109375" customWidth="1"/>
    <col min="9" max="9" width="10.28515625" style="52" customWidth="1"/>
    <col min="10" max="10" width="14.140625" style="52" customWidth="1"/>
    <col min="11" max="12" width="13.140625" style="52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6" ht="12.75" customHeight="1" x14ac:dyDescent="0.2">
      <c r="A1" s="1"/>
      <c r="B1" s="61" t="s">
        <v>54</v>
      </c>
      <c r="C1" s="61"/>
      <c r="D1" s="61"/>
      <c r="E1" s="61"/>
      <c r="F1" s="61"/>
      <c r="G1" s="61"/>
      <c r="H1" s="1"/>
      <c r="I1" s="2"/>
      <c r="J1" s="2"/>
      <c r="K1" s="2"/>
      <c r="L1" s="2"/>
      <c r="M1" s="1"/>
      <c r="N1" s="1"/>
      <c r="O1" s="1"/>
    </row>
    <row r="2" spans="1:16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6" ht="39" customHeight="1" x14ac:dyDescent="0.2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16" ht="14.25" x14ac:dyDescent="0.2">
      <c r="A4" s="13">
        <v>1</v>
      </c>
      <c r="B4" s="14" t="s">
        <v>12</v>
      </c>
      <c r="C4" s="13" t="s">
        <v>13</v>
      </c>
      <c r="D4" s="15">
        <f>I15</f>
        <v>651.88888888888891</v>
      </c>
      <c r="E4" s="15">
        <f>J15</f>
        <v>651.88888888888891</v>
      </c>
      <c r="F4" s="15">
        <f>K15</f>
        <v>611.05555555555554</v>
      </c>
      <c r="G4" s="15">
        <f>L15</f>
        <v>608.41666666666663</v>
      </c>
      <c r="H4" s="53">
        <v>45754</v>
      </c>
      <c r="I4" s="54">
        <v>654.75</v>
      </c>
      <c r="J4" s="54">
        <v>654.75</v>
      </c>
      <c r="K4" s="54">
        <v>610</v>
      </c>
      <c r="L4" s="54">
        <v>610.5</v>
      </c>
      <c r="M4" s="53">
        <v>45754</v>
      </c>
      <c r="N4" s="59">
        <v>1.0967</v>
      </c>
      <c r="O4" s="55">
        <f>1/N4</f>
        <v>0.91182638825567608</v>
      </c>
    </row>
    <row r="5" spans="1:16" ht="14.25" x14ac:dyDescent="0.2">
      <c r="A5" s="17">
        <v>2</v>
      </c>
      <c r="B5" s="18" t="s">
        <v>14</v>
      </c>
      <c r="C5" s="17" t="s">
        <v>13</v>
      </c>
      <c r="D5" s="19">
        <v>50</v>
      </c>
      <c r="E5" s="19">
        <v>5</v>
      </c>
      <c r="F5" s="19">
        <v>7.5</v>
      </c>
      <c r="G5" s="19">
        <v>4.5</v>
      </c>
      <c r="H5" s="53">
        <v>45755</v>
      </c>
      <c r="I5" s="56">
        <v>651.75</v>
      </c>
      <c r="J5" s="56">
        <v>651.75</v>
      </c>
      <c r="K5" s="56">
        <v>611.75</v>
      </c>
      <c r="L5" s="54">
        <v>612.5</v>
      </c>
      <c r="M5" s="53">
        <v>45755</v>
      </c>
      <c r="N5" s="59">
        <v>1.095</v>
      </c>
      <c r="O5" s="55">
        <f t="shared" ref="O5:O12" si="0">1/N5</f>
        <v>0.91324200913242015</v>
      </c>
    </row>
    <row r="6" spans="1:16" ht="14.25" x14ac:dyDescent="0.2">
      <c r="A6" s="13" t="s">
        <v>15</v>
      </c>
      <c r="B6" s="18" t="s">
        <v>16</v>
      </c>
      <c r="C6" s="17" t="s">
        <v>13</v>
      </c>
      <c r="D6" s="20">
        <f>SUM(D4:D5)</f>
        <v>701.88888888888891</v>
      </c>
      <c r="E6" s="20">
        <f>SUM(E4:E5)</f>
        <v>656.88888888888891</v>
      </c>
      <c r="F6" s="20">
        <f>SUM(F4:F5)</f>
        <v>618.55555555555554</v>
      </c>
      <c r="G6" s="20">
        <f>SUM(G4:G5)</f>
        <v>612.91666666666663</v>
      </c>
      <c r="H6" s="53">
        <v>45756</v>
      </c>
      <c r="I6" s="60">
        <v>614.5</v>
      </c>
      <c r="J6" s="60">
        <v>614.5</v>
      </c>
      <c r="K6">
        <v>581.75</v>
      </c>
      <c r="L6" s="60">
        <v>581.5</v>
      </c>
      <c r="M6" s="53">
        <v>45756</v>
      </c>
      <c r="N6" s="59">
        <v>1.1045</v>
      </c>
      <c r="O6" s="55">
        <f t="shared" si="0"/>
        <v>0.90538705296514255</v>
      </c>
    </row>
    <row r="7" spans="1:16" ht="14.25" x14ac:dyDescent="0.2">
      <c r="A7" s="13" t="s">
        <v>17</v>
      </c>
      <c r="B7" s="18" t="s">
        <v>18</v>
      </c>
      <c r="C7" s="17" t="s">
        <v>19</v>
      </c>
      <c r="D7" s="21">
        <f>O15</f>
        <v>0.89300000000000002</v>
      </c>
      <c r="E7" s="21">
        <f>O15</f>
        <v>0.89300000000000002</v>
      </c>
      <c r="F7" s="21">
        <f>O15</f>
        <v>0.89300000000000002</v>
      </c>
      <c r="G7" s="21">
        <f>O15</f>
        <v>0.89300000000000002</v>
      </c>
      <c r="H7" s="53">
        <v>45757</v>
      </c>
      <c r="I7" s="54">
        <v>638.25</v>
      </c>
      <c r="J7" s="54">
        <v>638.25</v>
      </c>
      <c r="K7" s="60">
        <v>604</v>
      </c>
      <c r="L7" s="54">
        <v>603.75</v>
      </c>
      <c r="M7" s="53">
        <v>45757</v>
      </c>
      <c r="N7" s="59">
        <v>1.1082000000000001</v>
      </c>
      <c r="O7" s="55">
        <f t="shared" si="0"/>
        <v>0.90236419418877456</v>
      </c>
    </row>
    <row r="8" spans="1:16" ht="14.25" x14ac:dyDescent="0.2">
      <c r="A8" s="17">
        <v>3</v>
      </c>
      <c r="B8" s="18" t="s">
        <v>20</v>
      </c>
      <c r="C8" s="17" t="s">
        <v>21</v>
      </c>
      <c r="D8" s="19">
        <f>ROUND(D6*D7,2)</f>
        <v>626.79</v>
      </c>
      <c r="E8" s="19">
        <f>ROUND(E6*E7,2)</f>
        <v>586.6</v>
      </c>
      <c r="F8" s="19">
        <f>ROUND(F6*F7,2)</f>
        <v>552.37</v>
      </c>
      <c r="G8" s="19">
        <f>ROUND(G6*G7,2)</f>
        <v>547.33000000000004</v>
      </c>
      <c r="H8" s="53">
        <v>45758</v>
      </c>
      <c r="I8" s="54">
        <v>643.5</v>
      </c>
      <c r="J8" s="54">
        <v>643.5</v>
      </c>
      <c r="K8" s="60">
        <v>603.25</v>
      </c>
      <c r="L8" s="54">
        <v>600.25</v>
      </c>
      <c r="M8" s="53">
        <v>45758</v>
      </c>
      <c r="N8" s="59">
        <v>1.1346000000000001</v>
      </c>
      <c r="O8" s="55">
        <f t="shared" si="0"/>
        <v>0.88136788295434509</v>
      </c>
    </row>
    <row r="9" spans="1:16" ht="14.25" x14ac:dyDescent="0.2">
      <c r="A9" s="17" t="s">
        <v>22</v>
      </c>
      <c r="B9" s="18" t="s">
        <v>23</v>
      </c>
      <c r="C9" s="17" t="s">
        <v>24</v>
      </c>
      <c r="D9" s="21">
        <v>0.77200000000000002</v>
      </c>
      <c r="E9" s="21">
        <v>0.77200000000000002</v>
      </c>
      <c r="F9" s="21">
        <v>0.85</v>
      </c>
      <c r="G9" s="21">
        <v>0.85</v>
      </c>
      <c r="H9" s="53">
        <v>45761</v>
      </c>
      <c r="I9">
        <v>663.5</v>
      </c>
      <c r="J9">
        <v>663.5</v>
      </c>
      <c r="K9">
        <v>616.25</v>
      </c>
      <c r="L9">
        <v>611.75</v>
      </c>
      <c r="M9" s="53">
        <v>45761</v>
      </c>
      <c r="N9" s="59">
        <v>1.1376999999999999</v>
      </c>
      <c r="O9" s="55">
        <f t="shared" si="0"/>
        <v>0.878966335589347</v>
      </c>
      <c r="P9" s="16"/>
    </row>
    <row r="10" spans="1:16" ht="14.25" x14ac:dyDescent="0.2">
      <c r="A10" s="13" t="s">
        <v>25</v>
      </c>
      <c r="B10" s="18" t="s">
        <v>26</v>
      </c>
      <c r="C10" s="17" t="s">
        <v>27</v>
      </c>
      <c r="D10" s="21">
        <f>D9/1000</f>
        <v>7.7200000000000001E-4</v>
      </c>
      <c r="E10" s="21">
        <f>E9/1000</f>
        <v>7.7200000000000001E-4</v>
      </c>
      <c r="F10" s="21">
        <f>F9/1000</f>
        <v>8.4999999999999995E-4</v>
      </c>
      <c r="G10" s="21">
        <f>G9/1000</f>
        <v>8.4999999999999995E-4</v>
      </c>
      <c r="H10" s="53">
        <v>45762</v>
      </c>
      <c r="I10" s="58">
        <v>661.75</v>
      </c>
      <c r="J10" s="58">
        <v>661.75</v>
      </c>
      <c r="K10" s="60">
        <v>614</v>
      </c>
      <c r="L10" s="58">
        <v>609</v>
      </c>
      <c r="M10" s="53">
        <v>45762</v>
      </c>
      <c r="N10" s="59">
        <v>1.1324000000000001</v>
      </c>
      <c r="O10" s="55">
        <f t="shared" si="0"/>
        <v>0.8830801836806782</v>
      </c>
    </row>
    <row r="11" spans="1:16" ht="14.25" x14ac:dyDescent="0.2">
      <c r="A11" s="13">
        <v>4</v>
      </c>
      <c r="B11" s="22" t="s">
        <v>28</v>
      </c>
      <c r="C11" s="23" t="s">
        <v>29</v>
      </c>
      <c r="D11" s="24">
        <f>ROUND(D8*D10,3)</f>
        <v>0.48399999999999999</v>
      </c>
      <c r="E11" s="24">
        <f>ROUND(E8*E10,3)</f>
        <v>0.45300000000000001</v>
      </c>
      <c r="F11" s="24">
        <f>ROUND(F8*F10,3)</f>
        <v>0.47</v>
      </c>
      <c r="G11" s="24">
        <f>ROUND(G8*G10,3)</f>
        <v>0.46500000000000002</v>
      </c>
      <c r="H11" s="53">
        <v>45763</v>
      </c>
      <c r="I11">
        <v>668.25</v>
      </c>
      <c r="J11">
        <v>668.25</v>
      </c>
      <c r="K11">
        <v>626.75</v>
      </c>
      <c r="L11">
        <v>620.25</v>
      </c>
      <c r="M11" s="53">
        <v>45763</v>
      </c>
      <c r="N11" s="59">
        <v>1.1355</v>
      </c>
      <c r="O11" s="55">
        <f t="shared" si="0"/>
        <v>0.8806693086745927</v>
      </c>
    </row>
    <row r="12" spans="1:16" ht="14.25" x14ac:dyDescent="0.2">
      <c r="A12" s="17">
        <v>5</v>
      </c>
      <c r="B12" s="18" t="s">
        <v>30</v>
      </c>
      <c r="C12" s="17" t="s">
        <v>29</v>
      </c>
      <c r="D12" s="21">
        <v>0</v>
      </c>
      <c r="E12" s="21">
        <v>0</v>
      </c>
      <c r="F12" s="21">
        <v>0</v>
      </c>
      <c r="G12" s="21">
        <v>0</v>
      </c>
      <c r="H12" s="53">
        <v>45764</v>
      </c>
      <c r="I12" s="60">
        <v>670.75</v>
      </c>
      <c r="J12" s="60">
        <v>670.75</v>
      </c>
      <c r="K12" s="60">
        <v>631.75</v>
      </c>
      <c r="L12" s="58">
        <v>626.25</v>
      </c>
      <c r="M12" s="53">
        <v>45764</v>
      </c>
      <c r="N12" s="59">
        <v>1.1359999999999999</v>
      </c>
      <c r="O12" s="55">
        <f t="shared" si="0"/>
        <v>0.88028169014084512</v>
      </c>
    </row>
    <row r="13" spans="1:16" ht="14.25" x14ac:dyDescent="0.2">
      <c r="A13" s="17">
        <v>6</v>
      </c>
      <c r="B13" s="18" t="s">
        <v>31</v>
      </c>
      <c r="C13" s="17" t="s">
        <v>29</v>
      </c>
      <c r="D13" s="21">
        <v>0</v>
      </c>
      <c r="E13" s="21">
        <v>0</v>
      </c>
      <c r="F13" s="21">
        <v>0</v>
      </c>
      <c r="G13" s="21">
        <v>0</v>
      </c>
      <c r="H13" s="63">
        <v>45765</v>
      </c>
      <c r="I13" s="69" t="s">
        <v>55</v>
      </c>
      <c r="J13" s="64"/>
      <c r="K13" s="64"/>
      <c r="L13" s="65"/>
      <c r="M13" s="66"/>
      <c r="N13" s="67"/>
      <c r="O13" s="68"/>
    </row>
    <row r="14" spans="1:16" ht="15" x14ac:dyDescent="0.25">
      <c r="A14" s="17">
        <v>7</v>
      </c>
      <c r="B14" s="18" t="s">
        <v>32</v>
      </c>
      <c r="C14" s="17" t="s">
        <v>29</v>
      </c>
      <c r="D14" s="21">
        <f>ROUND(1.3*D7*D10,4)</f>
        <v>8.9999999999999998E-4</v>
      </c>
      <c r="E14" s="21">
        <f>ROUND(1.3*E7*E10,4)</f>
        <v>8.9999999999999998E-4</v>
      </c>
      <c r="F14" s="21">
        <f>ROUND(1.3*F7*F10,4)</f>
        <v>1E-3</v>
      </c>
      <c r="G14" s="21">
        <f>ROUND(1.3*G7*G10,4)</f>
        <v>1E-3</v>
      </c>
      <c r="H14" s="57"/>
      <c r="I14" s="54"/>
      <c r="J14" s="56"/>
      <c r="K14" s="56"/>
      <c r="L14" s="54"/>
      <c r="M14" s="57"/>
      <c r="N14" s="59"/>
      <c r="O14" s="55"/>
    </row>
    <row r="15" spans="1:16" ht="15" x14ac:dyDescent="0.25">
      <c r="A15" s="17">
        <v>8</v>
      </c>
      <c r="B15" s="18" t="s">
        <v>33</v>
      </c>
      <c r="C15" s="17" t="s">
        <v>29</v>
      </c>
      <c r="D15" s="28">
        <f>ROUND((D11+D12+D13+D14+D16+D17+D26)*0.21,3)</f>
        <v>0.247</v>
      </c>
      <c r="E15" s="28">
        <f t="shared" ref="E15:F15" si="1">ROUND((E11+E12+E13+E14+E16+E17+E26)*0.21,3)</f>
        <v>0.24099999999999999</v>
      </c>
      <c r="F15" s="28">
        <f t="shared" si="1"/>
        <v>0.222</v>
      </c>
      <c r="G15" s="28">
        <f>ROUND((G11+G12+G13+G14+G16+G26)*0.21,3)</f>
        <v>0.21199999999999999</v>
      </c>
      <c r="H15" s="29"/>
      <c r="I15" s="30">
        <f>AVERAGE(I4:I13)</f>
        <v>651.88888888888891</v>
      </c>
      <c r="J15" s="30">
        <f>AVERAGE(J4:J13)</f>
        <v>651.88888888888891</v>
      </c>
      <c r="K15" s="30">
        <f>AVERAGE(K4:K13)</f>
        <v>611.05555555555554</v>
      </c>
      <c r="L15" s="30">
        <f>AVERAGE(L4:L13)</f>
        <v>608.41666666666663</v>
      </c>
      <c r="M15" s="31"/>
      <c r="N15" s="31"/>
      <c r="O15" s="32">
        <f>ROUND(AVERAGE(O2:O13),4)</f>
        <v>0.89300000000000002</v>
      </c>
    </row>
    <row r="16" spans="1:16" ht="15" x14ac:dyDescent="0.25">
      <c r="A16" s="17">
        <v>9</v>
      </c>
      <c r="B16" s="18" t="s">
        <v>34</v>
      </c>
      <c r="C16" s="17" t="s">
        <v>29</v>
      </c>
      <c r="D16" s="28">
        <v>0.54900000000000004</v>
      </c>
      <c r="E16" s="28">
        <v>0.54900000000000004</v>
      </c>
      <c r="F16" s="28">
        <v>0.44</v>
      </c>
      <c r="G16" s="28">
        <v>0.43999999999999995</v>
      </c>
      <c r="H16" s="25"/>
      <c r="I16" s="25"/>
      <c r="J16" s="25"/>
      <c r="K16" s="25"/>
      <c r="L16" s="25"/>
      <c r="M16" s="33"/>
      <c r="N16" s="34"/>
      <c r="O16" s="35"/>
    </row>
    <row r="17" spans="1:15" ht="15" x14ac:dyDescent="0.25">
      <c r="A17" s="17">
        <v>10</v>
      </c>
      <c r="B17" s="18" t="s">
        <v>53</v>
      </c>
      <c r="C17" s="17" t="s">
        <v>29</v>
      </c>
      <c r="D17" s="28">
        <v>0.03</v>
      </c>
      <c r="E17" s="28">
        <v>0.03</v>
      </c>
      <c r="F17" s="28">
        <v>0.03</v>
      </c>
      <c r="G17" s="28">
        <v>0</v>
      </c>
      <c r="H17" s="36"/>
      <c r="I17" s="37"/>
      <c r="J17" s="37"/>
      <c r="K17" s="37"/>
      <c r="L17" s="37"/>
      <c r="M17" s="27"/>
      <c r="N17" s="27"/>
      <c r="O17" s="35"/>
    </row>
    <row r="18" spans="1:15" x14ac:dyDescent="0.2">
      <c r="A18" s="38" t="s">
        <v>35</v>
      </c>
      <c r="B18" s="22" t="s">
        <v>36</v>
      </c>
      <c r="C18" s="39" t="s">
        <v>29</v>
      </c>
      <c r="D18" s="40">
        <f>SUM(D12:D17)</f>
        <v>0.82690000000000008</v>
      </c>
      <c r="E18" s="40">
        <f>SUM(E12:E17)</f>
        <v>0.82090000000000007</v>
      </c>
      <c r="F18" s="41">
        <f>SUM(F12:F17)</f>
        <v>0.69300000000000006</v>
      </c>
      <c r="G18" s="40">
        <f>SUM(G12:G17)</f>
        <v>0.65299999999999991</v>
      </c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17">
        <v>11</v>
      </c>
      <c r="B19" s="18" t="s">
        <v>37</v>
      </c>
      <c r="C19" s="17" t="s">
        <v>29</v>
      </c>
      <c r="D19" s="21">
        <f>0.01*D11/100</f>
        <v>4.8399999999999997E-5</v>
      </c>
      <c r="E19" s="21">
        <f t="shared" ref="E19:G19" si="2">0.01*E11/100</f>
        <v>4.5300000000000003E-5</v>
      </c>
      <c r="F19" s="21">
        <f t="shared" si="2"/>
        <v>4.7000000000000004E-5</v>
      </c>
      <c r="G19" s="21">
        <f t="shared" si="2"/>
        <v>4.6500000000000005E-5</v>
      </c>
      <c r="H19" s="4"/>
      <c r="I19" s="4"/>
      <c r="J19" s="4" t="s">
        <v>38</v>
      </c>
      <c r="K19" s="4"/>
      <c r="L19" s="4"/>
      <c r="M19" s="4"/>
      <c r="N19" s="4"/>
      <c r="O19" s="4"/>
    </row>
    <row r="20" spans="1:15" x14ac:dyDescent="0.2">
      <c r="A20" s="17">
        <v>12</v>
      </c>
      <c r="B20" s="18" t="s">
        <v>39</v>
      </c>
      <c r="C20" s="17" t="s">
        <v>29</v>
      </c>
      <c r="D20" s="21">
        <v>1.4E-3</v>
      </c>
      <c r="E20" s="21">
        <v>2.5000000000000001E-3</v>
      </c>
      <c r="F20" s="21">
        <v>2.7000000000000001E-3</v>
      </c>
      <c r="G20" s="21">
        <v>2.7000000000000001E-3</v>
      </c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17">
        <v>13</v>
      </c>
      <c r="B21" s="18" t="s">
        <v>40</v>
      </c>
      <c r="C21" s="17" t="s">
        <v>29</v>
      </c>
      <c r="D21" s="21">
        <v>2.9999999999999997E-4</v>
      </c>
      <c r="E21" s="21">
        <v>2.9999999999999997E-4</v>
      </c>
      <c r="F21" s="21">
        <v>2.9999999999999997E-4</v>
      </c>
      <c r="G21" s="21">
        <v>2.9999999999999997E-4</v>
      </c>
      <c r="H21" s="4"/>
      <c r="I21" s="4"/>
      <c r="J21" s="4"/>
      <c r="K21" s="4"/>
      <c r="L21" s="4"/>
      <c r="M21" s="4"/>
      <c r="N21" s="4" t="s">
        <v>38</v>
      </c>
      <c r="O21" s="4"/>
    </row>
    <row r="22" spans="1:15" x14ac:dyDescent="0.2">
      <c r="A22" s="17">
        <v>14</v>
      </c>
      <c r="B22" s="18" t="s">
        <v>41</v>
      </c>
      <c r="C22" s="17" t="s">
        <v>29</v>
      </c>
      <c r="D22" s="21">
        <f>ROUND(D11*0.01,4)</f>
        <v>4.7999999999999996E-3</v>
      </c>
      <c r="E22" s="21">
        <f>ROUND(E11*0.01,4)</f>
        <v>4.4999999999999997E-3</v>
      </c>
      <c r="F22" s="21">
        <f>ROUND(F11*0.01,4)</f>
        <v>4.7000000000000002E-3</v>
      </c>
      <c r="G22" s="21">
        <f>ROUND(G11*0.01,4)</f>
        <v>4.7000000000000002E-3</v>
      </c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17">
        <v>15</v>
      </c>
      <c r="B23" s="18" t="s">
        <v>42</v>
      </c>
      <c r="C23" s="17" t="s">
        <v>29</v>
      </c>
      <c r="D23" s="21">
        <v>2.1000000000000001E-2</v>
      </c>
      <c r="E23" s="21">
        <v>2.1000000000000001E-2</v>
      </c>
      <c r="F23" s="21">
        <v>2.1000000000000001E-2</v>
      </c>
      <c r="G23" s="21">
        <v>2.1000000000000001E-2</v>
      </c>
      <c r="H23" s="4"/>
      <c r="I23" s="4"/>
      <c r="J23" s="4"/>
      <c r="K23" s="4"/>
      <c r="L23" s="4"/>
      <c r="M23" s="4"/>
      <c r="N23" s="4"/>
      <c r="O23" s="4"/>
    </row>
    <row r="24" spans="1:15" x14ac:dyDescent="0.2">
      <c r="A24" s="17">
        <v>16</v>
      </c>
      <c r="B24" s="18" t="s">
        <v>43</v>
      </c>
      <c r="C24" s="17" t="s">
        <v>29</v>
      </c>
      <c r="D24" s="21">
        <v>2.4E-2</v>
      </c>
      <c r="E24" s="21">
        <v>2.4E-2</v>
      </c>
      <c r="F24" s="21">
        <v>2.4E-2</v>
      </c>
      <c r="G24" s="26" t="s">
        <v>44</v>
      </c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17">
        <v>17</v>
      </c>
      <c r="B25" s="18" t="s">
        <v>45</v>
      </c>
      <c r="C25" s="17" t="s">
        <v>29</v>
      </c>
      <c r="D25" s="21">
        <v>6.3E-2</v>
      </c>
      <c r="E25" s="21">
        <v>6.3E-2</v>
      </c>
      <c r="F25" s="21">
        <v>6.4000000000000001E-2</v>
      </c>
      <c r="G25" s="21">
        <v>7.5999999999999998E-2</v>
      </c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38" t="s">
        <v>46</v>
      </c>
      <c r="B26" s="22" t="s">
        <v>47</v>
      </c>
      <c r="C26" s="39" t="s">
        <v>29</v>
      </c>
      <c r="D26" s="40">
        <f>SUM(D19:D25)</f>
        <v>0.11454839999999999</v>
      </c>
      <c r="E26" s="40">
        <f>SUM(E19:E25)</f>
        <v>0.1153453</v>
      </c>
      <c r="F26" s="40">
        <f>SUM(F19:F25)</f>
        <v>0.116747</v>
      </c>
      <c r="G26" s="40">
        <f>SUM(G19:G25)</f>
        <v>0.10474649999999999</v>
      </c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17">
        <v>18</v>
      </c>
      <c r="B27" s="18" t="s">
        <v>48</v>
      </c>
      <c r="C27" s="17" t="s">
        <v>29</v>
      </c>
      <c r="D27" s="42">
        <f>SUM(D11+D18+D26)</f>
        <v>1.4254484000000001</v>
      </c>
      <c r="E27" s="42">
        <f>SUM(E11+E18+E26)</f>
        <v>1.3892453</v>
      </c>
      <c r="F27" s="42">
        <f>SUM(F11+F18+F26)</f>
        <v>1.279747</v>
      </c>
      <c r="G27" s="42">
        <f>SUM(G11+G18+G26)</f>
        <v>1.2227465</v>
      </c>
      <c r="H27" s="4"/>
      <c r="I27" s="4"/>
      <c r="J27" s="4"/>
      <c r="K27" s="4"/>
      <c r="L27" s="4"/>
      <c r="M27" s="4"/>
      <c r="N27" s="4"/>
      <c r="O27" s="4"/>
    </row>
    <row r="28" spans="1:15" ht="13.9" customHeight="1" x14ac:dyDescent="0.2">
      <c r="A28" s="43" t="s">
        <v>49</v>
      </c>
      <c r="B28" s="44" t="s">
        <v>50</v>
      </c>
      <c r="C28" s="45" t="s">
        <v>29</v>
      </c>
      <c r="D28" s="46">
        <f>ROUND(D27,2)</f>
        <v>1.43</v>
      </c>
      <c r="E28" s="46">
        <f>ROUND(E27,2)</f>
        <v>1.39</v>
      </c>
      <c r="F28" s="46">
        <f>ROUND(F27,2)</f>
        <v>1.28</v>
      </c>
      <c r="G28" s="47">
        <f>ROUND(G27,2)</f>
        <v>1.22</v>
      </c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25">
      <c r="A29" s="62" t="s">
        <v>51</v>
      </c>
      <c r="B29" s="62"/>
      <c r="C29" s="17" t="s">
        <v>29</v>
      </c>
      <c r="D29" s="48">
        <v>1.51</v>
      </c>
      <c r="E29" s="49">
        <v>1.47</v>
      </c>
      <c r="F29" s="49">
        <v>1.36</v>
      </c>
      <c r="G29" s="50">
        <v>1.3</v>
      </c>
      <c r="H29" s="4"/>
      <c r="I29" s="4"/>
      <c r="J29" s="4"/>
      <c r="K29" s="4"/>
      <c r="L29" s="4"/>
      <c r="M29" s="4"/>
      <c r="N29" s="4"/>
      <c r="O29" s="4"/>
    </row>
    <row r="30" spans="1:15" ht="13.9" customHeight="1" x14ac:dyDescent="0.2">
      <c r="A30" s="62" t="s">
        <v>52</v>
      </c>
      <c r="B30" s="62"/>
      <c r="C30" s="17" t="s">
        <v>29</v>
      </c>
      <c r="D30" s="51">
        <f>D28-D29</f>
        <v>-8.0000000000000071E-2</v>
      </c>
      <c r="E30" s="51">
        <f>E28-E29</f>
        <v>-8.0000000000000071E-2</v>
      </c>
      <c r="F30" s="51">
        <f>F28-F29</f>
        <v>-8.0000000000000071E-2</v>
      </c>
      <c r="G30" s="51">
        <f>G28-G29</f>
        <v>-8.0000000000000071E-2</v>
      </c>
      <c r="H30" s="4"/>
      <c r="I30" s="4"/>
      <c r="J30" s="4"/>
      <c r="K30" s="4"/>
      <c r="L30" s="4"/>
      <c r="M30" s="4"/>
      <c r="N30" s="4"/>
      <c r="O30" s="4"/>
    </row>
  </sheetData>
  <mergeCells count="3">
    <mergeCell ref="B1:G1"/>
    <mergeCell ref="A29:B29"/>
    <mergeCell ref="A30:B30"/>
  </mergeCells>
  <conditionalFormatting sqref="D30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7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2025-03-25T08:41:41Z</cp:lastPrinted>
  <dcterms:created xsi:type="dcterms:W3CDTF">2024-09-23T06:54:56Z</dcterms:created>
  <dcterms:modified xsi:type="dcterms:W3CDTF">2025-04-22T07:07:30Z</dcterms:modified>
</cp:coreProperties>
</file>