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"/>
    </mc:Choice>
  </mc:AlternateContent>
  <xr:revisionPtr revIDLastSave="0" documentId="8_{9F818578-1467-43EC-8D2E-292FFB7D8BB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L15" i="1" l="1"/>
  <c r="J15" i="1"/>
  <c r="I15" i="1"/>
  <c r="O15" i="1" l="1"/>
  <c r="G4" i="1"/>
  <c r="G6" i="1" s="1"/>
  <c r="E4" i="1"/>
  <c r="E6" i="1" s="1"/>
  <c r="D4" i="1"/>
  <c r="D6" i="1" s="1"/>
  <c r="G10" i="1"/>
  <c r="F10" i="1"/>
  <c r="E10" i="1"/>
  <c r="D10" i="1"/>
  <c r="K15" i="1" l="1"/>
  <c r="F4" i="1" s="1"/>
  <c r="F6" i="1" s="1"/>
  <c r="F7" i="1"/>
  <c r="F14" i="1" s="1"/>
  <c r="G7" i="1" l="1"/>
  <c r="G14" i="1" s="1"/>
  <c r="D7" i="1"/>
  <c r="D14" i="1" s="1"/>
  <c r="E7" i="1"/>
  <c r="E14" i="1" s="1"/>
  <c r="F8" i="1"/>
  <c r="F11" i="1" s="1"/>
  <c r="F22" i="1" l="1"/>
  <c r="F26" i="1" s="1"/>
  <c r="E8" i="1"/>
  <c r="E11" i="1" s="1"/>
  <c r="G8" i="1"/>
  <c r="G11" i="1" s="1"/>
  <c r="D8" i="1"/>
  <c r="D11" i="1" s="1"/>
  <c r="F15" i="1" l="1"/>
  <c r="F18" i="1" s="1"/>
  <c r="F27" i="1" s="1"/>
  <c r="F28" i="1" s="1"/>
  <c r="F30" i="1" s="1"/>
  <c r="G22" i="1"/>
  <c r="E22" i="1"/>
  <c r="E26" i="1" s="1"/>
  <c r="E15" i="1" s="1"/>
  <c r="D22" i="1"/>
  <c r="D26" i="1" s="1"/>
  <c r="D15" i="1" s="1"/>
  <c r="G26" i="1" l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<sst xmlns="http://schemas.openxmlformats.org/spreadsheetml/2006/main" count="83" uniqueCount="56">
  <si>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</si>
  <si>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</si>
  <si>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</si>
  <si>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</si>
  <si>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</si>
  <si>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</si>
  <si>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</si>
  <si>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</si>
  <si>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</si>
  <si>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</si>
  <si>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</si>
  <si>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</si>
  <si>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</si>
  <si>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</si>
  <si>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</si>
  <si>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</si>
  <si>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</si>
  <si>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</si>
  <si>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</si>
  <si>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</si>
  <si>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</si>
  <si>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</si>
  <si>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</si>
  <si>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</si>
  <si>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</si>
  <si>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</si>
  <si>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</si>
  <si>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</si>
  <si>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</si>
  <si>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</si>
  <si>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</si>
  <si>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</si>
  <si>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</si>
  <si>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</si>
  <si>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</si>
  <si>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</si>
  <si>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</si>
  <si>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</si>
  <si>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</si>
  <si>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</si>
  <si>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</si>
  <si>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</si>
  <si>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</si>
  <si>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</si>
  <si>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</si>
  <si>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</si>
  <si>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</si>
  <si>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</si>
  <si>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</si>
  <si>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</si>
  <si>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</si>
  <si>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</si>
  <si>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</si>
  <si>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Akcize umanjene Odluka br.11-011/26-1036</t>
  </si>
  <si>
    <t>HODLIDAY</t>
  </si>
  <si>
    <t>OBRAČUN MALOPRODAJNIH CIJENA NAFTNIH DERIVATA 06.04.2026 god-14.04.2026 god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</si>
</sst>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84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2" fontId="0" fillId="0" borderId="0" xfId="0" applyNumberFormat="1" applyFill="1" applyAlignment="1"/>
    <xf numFmtId="2" fontId="0" fillId="0" borderId="0" xfId="0" applyNumberFormat="1" applyFont="1" applyFill="1" applyAlignment="1"/>
    <xf numFmtId="2" fontId="0" fillId="2" borderId="0" xfId="0" applyNumberFormat="1" applyFill="1" applyAlignment="1">
      <alignment horizontal="center"/>
    </xf>
    <xf numFmtId="164" fontId="20" fillId="0" borderId="0" xfId="0" applyNumberFormat="1" applyFont="1"/>
    <xf numFmtId="164" fontId="4" fillId="0" borderId="0" xfId="1" applyNumberFormat="1" applyFont="1" applyFill="1"/>
    <xf numFmtId="165" fontId="4" fillId="8" borderId="0" xfId="1" applyNumberFormat="1" applyFont="1" applyFill="1"/>
    <xf numFmtId="164" fontId="4" fillId="7" borderId="0" xfId="1" applyNumberFormat="1" applyFont="1" applyFill="1"/>
    <xf numFmtId="0" fontId="1" fillId="0" borderId="0" xfId="0" applyFont="1"/>
    <xf numFmtId="0" fontId="0" fillId="8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2" fillId="0" borderId="0" xfId="0" applyFont="1" applyFill="1" applyBorder="1" applyAlignment="1">
      <alignment horizontal="center"/>
    </xf>
    <xf numFmtId="2" fontId="22" fillId="0" borderId="0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2" fontId="22" fillId="0" borderId="0" xfId="0" quotePrefix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Fill="1" applyAlignment="1">
      <alignment horizontal="center"/>
    </xf>
    <xf numFmtId="16" fontId="0" fillId="0" borderId="0" xfId="0" applyNumberFormat="1" applyFill="1"/>
    <xf numFmtId="16" fontId="0" fillId="9" borderId="0" xfId="0" applyNumberFormat="1" applyFill="1" applyAlignment="1">
      <alignment horizontal="center"/>
    </xf>
    <xf numFmtId="2" fontId="0" fillId="9" borderId="0" xfId="0" applyNumberFormat="1" applyFill="1" applyAlignment="1"/>
    <xf numFmtId="0" fontId="20" fillId="9" borderId="0" xfId="0" applyFont="1" applyFill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2" fillId="0" borderId="0" xfId="0" applyFont="1" applyFill="1" applyBorder="1" applyAlignment="1">
      <alignment horizontal="left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30727</xdr:colOff>
      <xdr:row>33</xdr:row>
      <xdr:rowOff>23044</xdr:rowOff>
    </xdr:from>
    <xdr:to>
      <xdr:col>2</xdr:col>
      <xdr:colOff>516146</xdr:colOff>
      <xdr:row>45</xdr:row>
      <xdr:rowOff>147476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77A9C9-6F0C-4ABF-9390-2621ED4C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171" y="6076028"/>
          <a:ext cx="3104794" cy="2060158"/>
        </a:xfrm>
        <a:prstGeom prst="rect">
          <a:avLst/>
        </a:prstGeom>
        <a:ln w="12700" cap="sq">
          <a:solidFill>
            <a:schemeClr val="accent1">
              <a:lumMod val="7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="124" zoomScaleNormal="124" workbookViewId="0">
      <pane ySplit="3" topLeftCell="A4" activePane="bottomLeft" state="frozen"/>
      <selection pane="bottomLeft" activeCell="L23" sqref="L23"/>
    </sheetView>
  </sheetViews>
  <sheetFormatPr defaultRowHeight="12.75" x14ac:dyDescent="0.2"/>
  <cols>
    <col min="1" max="1" width="3.42578125" customWidth="1"/>
    <col min="2" max="2" width="39.28515625" customWidth="1"/>
    <col min="4" max="6" width="12.7109375" customWidth="1"/>
    <col min="7" max="7" width="12" customWidth="1"/>
    <col min="8" max="8" width="7.28515625" customWidth="1"/>
    <col min="9" max="9" width="11.28515625" style="44" customWidth="1"/>
    <col min="10" max="10" width="14.140625" style="44" customWidth="1"/>
    <col min="11" max="12" width="13.140625" style="44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81" t="s">
        <v>55</v>
      </c>
      <c r="C1" s="81"/>
      <c r="D1" s="81"/>
      <c r="E1" s="81"/>
      <c r="F1" s="81"/>
      <c r="G1" s="81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1075.6875</v>
      </c>
      <c r="E4" s="15">
        <f>J15</f>
        <v>1075.6875</v>
      </c>
      <c r="F4" s="15">
        <f>K15</f>
        <v>1418.5</v>
      </c>
      <c r="G4" s="15">
        <f>L15</f>
        <v>1355.25</v>
      </c>
      <c r="H4" s="78">
        <v>46118</v>
      </c>
      <c r="I4" s="79" t="s">
        <v>54</v>
      </c>
      <c r="J4" s="79" t="s">
        <v>54</v>
      </c>
      <c r="K4" s="79" t="s">
        <v>54</v>
      </c>
      <c r="L4" s="79" t="s">
        <v>54</v>
      </c>
      <c r="M4" s="78">
        <v>46118</v>
      </c>
      <c r="N4" s="80"/>
      <c r="O4" s="79" t="s">
        <v>54</v>
      </c>
      <c r="P4" s="52"/>
      <c r="Q4" s="52"/>
      <c r="R4" s="52"/>
      <c r="S4" s="52"/>
      <c r="T4" s="51"/>
      <c r="U4" s="51"/>
      <c r="V4" s="51"/>
      <c r="W4" s="51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75">
        <v>46119</v>
      </c>
      <c r="I5" s="53">
        <v>1132</v>
      </c>
      <c r="J5" s="53">
        <v>1132</v>
      </c>
      <c r="K5" s="53">
        <v>1570</v>
      </c>
      <c r="L5" s="53">
        <v>1496.75</v>
      </c>
      <c r="M5" s="75">
        <v>46119</v>
      </c>
      <c r="N5" s="60">
        <v>1.1556999999999999</v>
      </c>
      <c r="O5" s="56">
        <f t="shared" ref="O5:O8" si="0">1/N5</f>
        <v>0.86527645582763701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1125.6875</v>
      </c>
      <c r="E6" s="19">
        <f>SUM(E4:E5)</f>
        <v>1080.6875</v>
      </c>
      <c r="F6" s="19">
        <f>SUM(F4:F5)</f>
        <v>1426</v>
      </c>
      <c r="G6" s="19">
        <f>SUM(G4:G5)</f>
        <v>1359.75</v>
      </c>
      <c r="H6" s="76">
        <v>46120</v>
      </c>
      <c r="I6" s="53">
        <v>1034</v>
      </c>
      <c r="J6" s="53">
        <v>1034</v>
      </c>
      <c r="K6" s="53">
        <v>1341</v>
      </c>
      <c r="L6" s="53">
        <v>1274</v>
      </c>
      <c r="M6" s="76">
        <v>46120</v>
      </c>
      <c r="N6" s="60">
        <v>1.1706000000000001</v>
      </c>
      <c r="O6" s="56">
        <f t="shared" si="0"/>
        <v>0.85426277122842975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0.85840000000000005</v>
      </c>
      <c r="E7" s="20">
        <f>O15</f>
        <v>0.85840000000000005</v>
      </c>
      <c r="F7" s="20">
        <f>O15</f>
        <v>0.85840000000000005</v>
      </c>
      <c r="G7" s="20">
        <f>O15</f>
        <v>0.85840000000000005</v>
      </c>
      <c r="H7" s="75">
        <v>46121</v>
      </c>
      <c r="I7" s="57">
        <v>1074.75</v>
      </c>
      <c r="J7" s="58">
        <v>1074.75</v>
      </c>
      <c r="K7" s="58">
        <v>1428.25</v>
      </c>
      <c r="L7" s="57">
        <v>1371.5</v>
      </c>
      <c r="M7" s="75">
        <v>46121</v>
      </c>
      <c r="N7" s="60">
        <v>1.1685000000000001</v>
      </c>
      <c r="O7" s="56">
        <f t="shared" si="0"/>
        <v>0.85579803166452706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966.29</v>
      </c>
      <c r="E8" s="18">
        <f>ROUND(E6*E7,2)</f>
        <v>927.66</v>
      </c>
      <c r="F8" s="18">
        <f>ROUND(F6*F7,2)</f>
        <v>1224.08</v>
      </c>
      <c r="G8" s="18">
        <f>ROUND(G6*G7,2)</f>
        <v>1167.21</v>
      </c>
      <c r="H8" s="76">
        <v>46122</v>
      </c>
      <c r="I8" s="57">
        <v>1062</v>
      </c>
      <c r="J8" s="57">
        <v>1062</v>
      </c>
      <c r="K8" s="57">
        <v>1334.75</v>
      </c>
      <c r="L8" s="57">
        <v>1278.75</v>
      </c>
      <c r="M8" s="76">
        <v>46122</v>
      </c>
      <c r="N8" s="80"/>
      <c r="O8" s="79" t="s">
        <v>54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77"/>
      <c r="I9" s="57"/>
      <c r="J9" s="57"/>
      <c r="K9" s="57"/>
      <c r="L9" s="57"/>
      <c r="M9" s="77"/>
      <c r="N9" s="55"/>
      <c r="O9" s="56"/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4"/>
      <c r="I10" s="53"/>
      <c r="J10" s="53"/>
      <c r="K10" s="53"/>
      <c r="L10" s="53"/>
      <c r="M10" s="54"/>
      <c r="N10" s="55"/>
      <c r="O10" s="56"/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0.746</v>
      </c>
      <c r="E11" s="23">
        <f>ROUND(E8*E10,3)</f>
        <v>0.71599999999999997</v>
      </c>
      <c r="F11" s="23">
        <f>ROUND(F8*F10,3)</f>
        <v>1.04</v>
      </c>
      <c r="G11" s="23">
        <f>ROUND(G8*G10,3)</f>
        <v>0.99199999999999999</v>
      </c>
      <c r="H11" s="54"/>
      <c r="I11" s="53"/>
      <c r="J11" s="53"/>
      <c r="K11" s="53"/>
      <c r="L11" s="53"/>
      <c r="M11" s="54"/>
      <c r="N11" s="60"/>
      <c r="O11" s="56"/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4"/>
      <c r="I12" s="53"/>
      <c r="J12" s="53"/>
      <c r="K12" s="53"/>
      <c r="L12" s="53"/>
      <c r="M12" s="54"/>
      <c r="N12" s="55"/>
      <c r="O12" s="56"/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4"/>
      <c r="I13" s="53"/>
      <c r="J13" s="53"/>
      <c r="K13" s="53"/>
      <c r="L13" s="53"/>
      <c r="M13" s="54"/>
      <c r="N13" s="55"/>
      <c r="O13" s="56"/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8.9999999999999998E-4</v>
      </c>
      <c r="E14" s="20">
        <f>ROUND(1.3*E7*E10,4)</f>
        <v>8.9999999999999998E-4</v>
      </c>
      <c r="F14" s="20">
        <f>ROUND(1.3*F7*F10,4)</f>
        <v>8.9999999999999998E-4</v>
      </c>
      <c r="G14" s="20">
        <f>ROUND(1.3*G7*G10,4)</f>
        <v>8.9999999999999998E-4</v>
      </c>
      <c r="H14" s="54"/>
      <c r="I14" s="49"/>
      <c r="J14" s="50"/>
      <c r="K14" s="50"/>
      <c r="L14" s="49"/>
      <c r="M14" s="45"/>
      <c r="N14" s="32"/>
      <c r="O14" s="30"/>
    </row>
    <row r="15" spans="1:23" ht="15" x14ac:dyDescent="0.25">
      <c r="A15" s="16">
        <v>8</v>
      </c>
      <c r="B15" s="17" t="s">
        <v>33</v>
      </c>
      <c r="C15" s="16" t="s">
        <v>29</v>
      </c>
      <c r="D15" s="26">
        <f>ROUND((D11+D12+D13+D14+D16+D17+D26)*0.21,3)</f>
        <v>0.27500000000000002</v>
      </c>
      <c r="E15" s="26">
        <f t="shared" ref="E15:F15" si="1">ROUND((E11+E12+E13+E14+E16+E17+E26)*0.21,3)</f>
        <v>0.26800000000000002</v>
      </c>
      <c r="F15" s="26">
        <f t="shared" si="1"/>
        <v>0.29699999999999999</v>
      </c>
      <c r="G15" s="26">
        <f>ROUND((G11+G12+G13+G14+G16+G26)*0.21,3)</f>
        <v>0.32400000000000001</v>
      </c>
      <c r="H15" s="27"/>
      <c r="I15" s="28">
        <f>AVERAGE(I4:I13)</f>
        <v>1075.6875</v>
      </c>
      <c r="J15" s="28">
        <f>AVERAGE(J4:J13)</f>
        <v>1075.6875</v>
      </c>
      <c r="K15" s="28">
        <f>AVERAGE(K4:K13)</f>
        <v>1418.5</v>
      </c>
      <c r="L15" s="28">
        <f>AVERAGE(L4:L13)</f>
        <v>1355.25</v>
      </c>
      <c r="M15" s="29"/>
      <c r="N15" s="29"/>
      <c r="O15" s="30">
        <f>ROUND(AVERAGE(O2:O13),4)</f>
        <v>0.85840000000000005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62">
        <v>0.41199999999999998</v>
      </c>
      <c r="E16" s="62">
        <v>0.41199999999999998</v>
      </c>
      <c r="F16" s="62">
        <v>0.22</v>
      </c>
      <c r="G16" s="26">
        <v>0.43999999999999995</v>
      </c>
      <c r="H16" s="24"/>
      <c r="I16" s="24"/>
      <c r="J16" s="24"/>
      <c r="K16" s="24"/>
      <c r="L16" s="24"/>
      <c r="M16" s="31"/>
      <c r="N16" s="4"/>
      <c r="O16" s="4"/>
    </row>
    <row r="17" spans="1:15" x14ac:dyDescent="0.2">
      <c r="A17" s="16">
        <v>10</v>
      </c>
      <c r="B17" s="17" t="s">
        <v>52</v>
      </c>
      <c r="C17" s="16" t="s">
        <v>29</v>
      </c>
      <c r="D17" s="26">
        <v>0.03</v>
      </c>
      <c r="E17" s="26">
        <v>0.03</v>
      </c>
      <c r="F17" s="26">
        <v>0.03</v>
      </c>
      <c r="G17" s="26">
        <v>0</v>
      </c>
      <c r="H17" s="33"/>
      <c r="I17" s="83"/>
      <c r="J17" s="83"/>
      <c r="K17" s="66"/>
      <c r="L17" s="66"/>
      <c r="M17" s="67"/>
      <c r="N17" s="67"/>
      <c r="O17" s="4"/>
    </row>
    <row r="18" spans="1:15" x14ac:dyDescent="0.2">
      <c r="A18" s="34" t="s">
        <v>35</v>
      </c>
      <c r="B18" s="21" t="s">
        <v>36</v>
      </c>
      <c r="C18" s="35" t="s">
        <v>29</v>
      </c>
      <c r="D18" s="36">
        <f>SUM(D12:D17)</f>
        <v>0.71789999999999998</v>
      </c>
      <c r="E18" s="36">
        <f>SUM(E12:E17)</f>
        <v>0.71090000000000009</v>
      </c>
      <c r="F18" s="36">
        <f>SUM(F12:F17)</f>
        <v>0.54790000000000005</v>
      </c>
      <c r="G18" s="36">
        <f>SUM(G12:G17)</f>
        <v>0.76489999999999991</v>
      </c>
      <c r="H18" s="4"/>
      <c r="I18" s="66"/>
      <c r="J18" s="66"/>
      <c r="K18" s="73"/>
      <c r="L18" s="66"/>
      <c r="M18" s="66"/>
      <c r="N18" s="66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63">
        <v>1.1000000000000001E-3</v>
      </c>
      <c r="E19" s="63">
        <v>1.1000000000000001E-3</v>
      </c>
      <c r="F19" s="63">
        <v>1.1000000000000001E-3</v>
      </c>
      <c r="G19" s="63">
        <v>1.1000000000000001E-3</v>
      </c>
      <c r="H19" s="4"/>
      <c r="I19" s="83"/>
      <c r="J19" s="83"/>
      <c r="K19" s="66"/>
      <c r="L19" s="66"/>
      <c r="M19" s="67"/>
      <c r="N19" s="67"/>
      <c r="O19" s="4"/>
    </row>
    <row r="20" spans="1:15" x14ac:dyDescent="0.2">
      <c r="A20" s="16">
        <v>12</v>
      </c>
      <c r="B20" s="17" t="s">
        <v>38</v>
      </c>
      <c r="C20" s="16" t="s">
        <v>29</v>
      </c>
      <c r="D20" s="63">
        <v>2.5000000000000001E-3</v>
      </c>
      <c r="E20" s="61">
        <v>2.5000000000000001E-3</v>
      </c>
      <c r="F20" s="61">
        <v>2.7000000000000001E-3</v>
      </c>
      <c r="G20" s="61">
        <v>2.7000000000000001E-3</v>
      </c>
      <c r="H20" s="4"/>
      <c r="I20" s="66"/>
      <c r="J20" s="66"/>
      <c r="K20" s="66"/>
      <c r="L20" s="66"/>
      <c r="M20" s="66"/>
      <c r="N20" s="66"/>
      <c r="O20" s="4"/>
    </row>
    <row r="21" spans="1:15" x14ac:dyDescent="0.2">
      <c r="A21" s="16">
        <v>13</v>
      </c>
      <c r="B21" s="17" t="s">
        <v>39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66"/>
      <c r="J21" s="72"/>
      <c r="K21" s="66"/>
      <c r="L21" s="66"/>
      <c r="M21" s="72"/>
      <c r="N21" s="66"/>
      <c r="O21" s="4"/>
    </row>
    <row r="22" spans="1:15" x14ac:dyDescent="0.2">
      <c r="A22" s="16">
        <v>14</v>
      </c>
      <c r="B22" s="17" t="s">
        <v>40</v>
      </c>
      <c r="C22" s="16" t="s">
        <v>29</v>
      </c>
      <c r="D22" s="20">
        <f>ROUND(D11*0.01,4)</f>
        <v>7.4999999999999997E-3</v>
      </c>
      <c r="E22" s="20">
        <f>ROUND(E11*0.01,4)</f>
        <v>7.1999999999999998E-3</v>
      </c>
      <c r="F22" s="20">
        <f>ROUND(F11*0.01,4)</f>
        <v>1.04E-2</v>
      </c>
      <c r="G22" s="20">
        <f>ROUND(G11*0.01,4)</f>
        <v>9.9000000000000008E-3</v>
      </c>
      <c r="H22" s="4"/>
      <c r="I22" s="66"/>
      <c r="J22" s="66"/>
      <c r="K22" s="66"/>
      <c r="L22" s="66"/>
      <c r="M22" s="72"/>
      <c r="N22" s="66"/>
      <c r="O22" s="4"/>
    </row>
    <row r="23" spans="1:15" x14ac:dyDescent="0.2">
      <c r="A23" s="16">
        <v>15</v>
      </c>
      <c r="B23" s="17" t="s">
        <v>41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66"/>
      <c r="J23" s="66"/>
      <c r="K23" s="66"/>
      <c r="L23" s="68"/>
      <c r="M23" s="72"/>
      <c r="N23" s="66"/>
      <c r="O23" s="4"/>
    </row>
    <row r="24" spans="1:15" x14ac:dyDescent="0.2">
      <c r="A24" s="16">
        <v>16</v>
      </c>
      <c r="B24" s="17" t="s">
        <v>42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43</v>
      </c>
      <c r="H24" s="4"/>
      <c r="I24" s="66"/>
      <c r="J24" s="66"/>
      <c r="K24" s="66"/>
      <c r="L24" s="66"/>
      <c r="M24" s="72"/>
      <c r="N24" s="66"/>
      <c r="O24" s="4"/>
    </row>
    <row r="25" spans="1:15" x14ac:dyDescent="0.2">
      <c r="A25" s="16">
        <v>17</v>
      </c>
      <c r="B25" s="17" t="s">
        <v>44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66"/>
      <c r="J25" s="66"/>
      <c r="K25" s="66"/>
      <c r="L25" s="66"/>
      <c r="M25" s="72"/>
      <c r="N25" s="66"/>
      <c r="O25" s="4"/>
    </row>
    <row r="26" spans="1:15" x14ac:dyDescent="0.2">
      <c r="A26" s="34" t="s">
        <v>45</v>
      </c>
      <c r="B26" s="21" t="s">
        <v>46</v>
      </c>
      <c r="C26" s="35" t="s">
        <v>29</v>
      </c>
      <c r="D26" s="36">
        <f>SUM(D19:D25)</f>
        <v>0.11940000000000001</v>
      </c>
      <c r="E26" s="36">
        <f>SUM(E19:E25)</f>
        <v>0.11910000000000001</v>
      </c>
      <c r="F26" s="36">
        <f>SUM(F19:F25)</f>
        <v>0.1235</v>
      </c>
      <c r="G26" s="36">
        <f>SUM(G19:G25)</f>
        <v>0.111</v>
      </c>
      <c r="H26" s="4"/>
      <c r="I26" s="66"/>
      <c r="J26" s="66"/>
      <c r="K26" s="66"/>
      <c r="L26" s="66"/>
      <c r="M26" s="72"/>
      <c r="N26" s="66"/>
      <c r="O26" s="4"/>
    </row>
    <row r="27" spans="1:15" x14ac:dyDescent="0.2">
      <c r="A27" s="16">
        <v>18</v>
      </c>
      <c r="B27" s="17" t="s">
        <v>47</v>
      </c>
      <c r="C27" s="16" t="s">
        <v>29</v>
      </c>
      <c r="D27" s="37">
        <f>SUM(D11+D18+D26)</f>
        <v>1.5832999999999999</v>
      </c>
      <c r="E27" s="37">
        <f>SUM(E11+E18+E26)</f>
        <v>1.546</v>
      </c>
      <c r="F27" s="37">
        <f>SUM(F11+F18+F26)</f>
        <v>1.7114</v>
      </c>
      <c r="G27" s="37">
        <f>SUM(G11+G18+G26)</f>
        <v>1.8678999999999999</v>
      </c>
      <c r="H27" s="4"/>
      <c r="I27" s="66"/>
      <c r="J27" s="66"/>
      <c r="K27" s="66"/>
      <c r="L27" s="66"/>
      <c r="M27" s="72"/>
      <c r="N27" s="66"/>
      <c r="O27" s="4"/>
    </row>
    <row r="28" spans="1:15" ht="13.9" customHeight="1" x14ac:dyDescent="0.2">
      <c r="A28" s="38" t="s">
        <v>48</v>
      </c>
      <c r="B28" s="39" t="s">
        <v>49</v>
      </c>
      <c r="C28" s="40" t="s">
        <v>29</v>
      </c>
      <c r="D28" s="41">
        <f>ROUND(D27,2)</f>
        <v>1.58</v>
      </c>
      <c r="E28" s="41">
        <f>ROUND(E27,2)</f>
        <v>1.55</v>
      </c>
      <c r="F28" s="41">
        <f>ROUND(F27,2)</f>
        <v>1.71</v>
      </c>
      <c r="G28" s="42">
        <f>ROUND(G27,2)</f>
        <v>1.87</v>
      </c>
      <c r="H28" s="4"/>
      <c r="I28" s="66"/>
      <c r="J28" s="66"/>
      <c r="K28" s="66"/>
      <c r="L28" s="68"/>
      <c r="M28" s="72"/>
      <c r="N28" s="69"/>
      <c r="O28" s="4"/>
    </row>
    <row r="29" spans="1:15" ht="15" customHeight="1" x14ac:dyDescent="0.25">
      <c r="A29" s="82" t="s">
        <v>50</v>
      </c>
      <c r="B29" s="82"/>
      <c r="C29" s="16" t="s">
        <v>29</v>
      </c>
      <c r="D29" s="46">
        <v>1.63</v>
      </c>
      <c r="E29" s="47">
        <v>1.59</v>
      </c>
      <c r="F29" s="47">
        <v>1.78</v>
      </c>
      <c r="G29" s="48">
        <v>1.95</v>
      </c>
      <c r="H29" s="4"/>
      <c r="I29" s="69"/>
      <c r="J29" s="69"/>
      <c r="K29" s="73"/>
      <c r="L29" s="69"/>
      <c r="M29" s="69"/>
      <c r="N29" s="70"/>
    </row>
    <row r="30" spans="1:15" ht="13.9" customHeight="1" x14ac:dyDescent="0.2">
      <c r="A30" s="82" t="s">
        <v>51</v>
      </c>
      <c r="B30" s="82"/>
      <c r="C30" s="16" t="s">
        <v>29</v>
      </c>
      <c r="D30" s="43">
        <f>D28-D29</f>
        <v>-4.9999999999999822E-2</v>
      </c>
      <c r="E30" s="43">
        <f>E28-E29</f>
        <v>-4.0000000000000036E-2</v>
      </c>
      <c r="F30" s="43">
        <f>F28-F29</f>
        <v>-7.0000000000000062E-2</v>
      </c>
      <c r="G30" s="43">
        <f>G28-G29</f>
        <v>-7.9999999999999849E-2</v>
      </c>
      <c r="H30" s="59"/>
      <c r="I30" s="66"/>
      <c r="J30" s="71"/>
      <c r="K30" s="66"/>
      <c r="L30" s="66"/>
      <c r="M30" s="74"/>
      <c r="N30" s="70"/>
    </row>
    <row r="31" spans="1:15" x14ac:dyDescent="0.2">
      <c r="I31" s="69"/>
      <c r="J31" s="69"/>
      <c r="K31" s="66"/>
      <c r="L31" s="66"/>
      <c r="M31" s="74"/>
      <c r="N31" s="70"/>
    </row>
    <row r="32" spans="1:15" x14ac:dyDescent="0.2">
      <c r="A32" s="52"/>
      <c r="B32" s="64"/>
      <c r="I32" s="69"/>
      <c r="J32" s="69"/>
      <c r="K32" s="66"/>
      <c r="L32" s="66"/>
      <c r="M32" s="74"/>
      <c r="N32" s="70"/>
    </row>
    <row r="33" spans="1:14" x14ac:dyDescent="0.2">
      <c r="A33" s="65"/>
      <c r="B33" s="64" t="s">
        <v>53</v>
      </c>
      <c r="I33" s="69"/>
      <c r="J33" s="69"/>
      <c r="K33" s="66"/>
      <c r="L33" s="66"/>
      <c r="M33" s="74"/>
      <c r="N33" s="70"/>
    </row>
    <row r="34" spans="1:14" x14ac:dyDescent="0.2">
      <c r="I34" s="69"/>
      <c r="J34" s="69"/>
      <c r="K34" s="66"/>
      <c r="L34" s="66"/>
      <c r="M34" s="74"/>
      <c r="N34" s="70"/>
    </row>
    <row r="35" spans="1:14" x14ac:dyDescent="0.2">
      <c r="I35" s="69"/>
      <c r="J35" s="69"/>
      <c r="K35" s="66"/>
      <c r="L35" s="66"/>
      <c r="M35" s="74"/>
      <c r="N35" s="70"/>
    </row>
    <row r="36" spans="1:14" x14ac:dyDescent="0.2">
      <c r="I36" s="69"/>
      <c r="J36" s="69"/>
      <c r="K36" s="66"/>
      <c r="L36" s="66"/>
      <c r="M36" s="74"/>
      <c r="N36" s="70"/>
    </row>
    <row r="37" spans="1:14" x14ac:dyDescent="0.2">
      <c r="I37" s="69"/>
      <c r="J37" s="69"/>
      <c r="K37" s="66"/>
      <c r="L37" s="66"/>
      <c r="M37" s="74"/>
      <c r="N37" s="70"/>
    </row>
  </sheetData>
  <mergeCells count="5">
    <mergeCell ref="B1:G1"/>
    <mergeCell ref="A29:B29"/>
    <mergeCell ref="A30:B30"/>
    <mergeCell ref="I17:J17"/>
    <mergeCell ref="I19:J19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2026-04-03T08:47:31Z</cp:lastPrinted>
  <dcterms:created xsi:type="dcterms:W3CDTF">2024-09-23T06:54:56Z</dcterms:created>
  <dcterms:modified xsi:type="dcterms:W3CDTF">2026-04-14T07:27:14Z</dcterms:modified>
</cp:coreProperties>
</file>