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ftagas.mrng\Desktop\"/>
    </mc:Choice>
  </mc:AlternateContent>
  <xr:revisionPtr revIDLastSave="0" documentId="13_ncr:1_{AE11A2B9-DD96-406A-B4B2-21E7F4671BF6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Sheet1 (2)" sheetId="1" r:id="rId1"/>
  </sheets>
  <definedNames>
    <definedName name="clan_2" localSheetId="0">'Sheet1 (2)'!$B$46</definedName>
    <definedName name="clan_4" localSheetId="0">'Sheet1 (2)'!$B$51</definedName>
    <definedName name="sadrzaj1" localSheetId="0">'Sheet1 (2)'!$C$39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5" i="1"/>
  <c r="O6" i="1" l="1"/>
  <c r="O7" i="1"/>
  <c r="O15" i="1" l="1"/>
  <c r="L15" i="1"/>
  <c r="J15" i="1"/>
  <c r="I15" i="1"/>
  <c r="G4" i="1" l="1"/>
  <c r="G6" i="1" s="1"/>
  <c r="E4" i="1"/>
  <c r="E6" i="1" s="1"/>
  <c r="D4" i="1"/>
  <c r="D6" i="1" s="1"/>
  <c r="G10" i="1"/>
  <c r="F10" i="1"/>
  <c r="E10" i="1"/>
  <c r="D10" i="1"/>
  <c r="K15" i="1" l="1"/>
  <c r="F4" i="1" s="1"/>
  <c r="F6" i="1" s="1"/>
  <c r="F7" i="1"/>
  <c r="F14" i="1" s="1"/>
  <c r="G7" i="1" l="1"/>
  <c r="G14" i="1" s="1"/>
  <c r="D7" i="1"/>
  <c r="D14" i="1" s="1"/>
  <c r="E7" i="1"/>
  <c r="E14" i="1" s="1"/>
  <c r="F8" i="1"/>
  <c r="F11" i="1" s="1"/>
  <c r="F22" i="1" l="1"/>
  <c r="F26" i="1" s="1"/>
  <c r="M30" i="1" s="1"/>
  <c r="E8" i="1"/>
  <c r="E11" i="1" s="1"/>
  <c r="G8" i="1"/>
  <c r="G11" i="1" s="1"/>
  <c r="D8" i="1"/>
  <c r="D11" i="1" s="1"/>
  <c r="M22" i="1" l="1"/>
  <c r="M21" i="1"/>
  <c r="M24" i="1"/>
  <c r="M26" i="1"/>
  <c r="M27" i="1"/>
  <c r="M23" i="1"/>
  <c r="M25" i="1"/>
  <c r="M28" i="1"/>
  <c r="M29" i="1"/>
  <c r="F15" i="1"/>
  <c r="F18" i="1" s="1"/>
  <c r="F27" i="1" s="1"/>
  <c r="F28" i="1" s="1"/>
  <c r="F30" i="1" s="1"/>
  <c r="G22" i="1"/>
  <c r="E22" i="1"/>
  <c r="E26" i="1" s="1"/>
  <c r="E15" i="1" s="1"/>
  <c r="D22" i="1"/>
  <c r="D26" i="1" s="1"/>
  <c r="D15" i="1" s="1"/>
  <c r="M33" i="1" l="1"/>
  <c r="M32" i="1"/>
  <c r="M44" i="1"/>
  <c r="M43" i="1"/>
  <c r="M45" i="1"/>
  <c r="M52" i="1"/>
  <c r="M46" i="1"/>
  <c r="M47" i="1"/>
  <c r="M49" i="1"/>
  <c r="M48" i="1"/>
  <c r="M50" i="1"/>
  <c r="M51" i="1"/>
  <c r="M35" i="1"/>
  <c r="M34" i="1"/>
  <c r="M36" i="1"/>
  <c r="M40" i="1"/>
  <c r="M37" i="1"/>
  <c r="M38" i="1"/>
  <c r="M39" i="1"/>
  <c r="M41" i="1"/>
  <c r="G26" i="1"/>
  <c r="G15" i="1" s="1"/>
  <c r="G18" i="1" s="1"/>
  <c r="G27" i="1" s="1"/>
  <c r="E18" i="1"/>
  <c r="E27" i="1" s="1"/>
  <c r="D18" i="1"/>
  <c r="D27" i="1" s="1"/>
  <c r="G28" i="1" l="1"/>
  <c r="G30" i="1" s="1"/>
  <c r="E28" i="1"/>
  <c r="E30" i="1" s="1"/>
  <c r="D28" i="1"/>
  <c r="D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Zorana Sekulic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Zorana Sekulic:</t>
        </r>
        <r>
          <rPr>
            <sz val="9"/>
            <color indexed="81"/>
            <rFont val="Tahoma"/>
            <family val="2"/>
          </rPr>
          <t xml:space="preserve">
Lož ulje ekstra lako</t>
        </r>
      </text>
    </comment>
  </commentList>
</comments>
</file>

<file path=xl/sharedStrings.xml><?xml version="1.0" encoding="utf-8"?>
<sst xmlns="http://schemas.openxmlformats.org/spreadsheetml/2006/main" count="84" uniqueCount="62">
  <si>
    <t>Obračunski elementi</t>
  </si>
  <si>
    <t>EUROSUPER 98</t>
  </si>
  <si>
    <t>EUROSUPER 95</t>
  </si>
  <si>
    <t>EURODIESEL</t>
  </si>
  <si>
    <t>LOŽ ULJE</t>
  </si>
  <si>
    <t>datum</t>
  </si>
  <si>
    <t>EUROSUPER 98 (Prem Unl 10ppm)</t>
  </si>
  <si>
    <t>EUROSUPER 95 (Prem Unl 10ppm)</t>
  </si>
  <si>
    <t>EURODIESEL (10 ppm ULSD)</t>
  </si>
  <si>
    <t xml:space="preserve">LOŽ ULJE (Gasoil 0,1%) </t>
  </si>
  <si>
    <t>USD kurs</t>
  </si>
  <si>
    <t>pr.kurs</t>
  </si>
  <si>
    <t>Platt's European Marketscan</t>
  </si>
  <si>
    <t>USD / t</t>
  </si>
  <si>
    <t>Premija</t>
  </si>
  <si>
    <t>X1</t>
  </si>
  <si>
    <t>Prosjek srednjih cijena naftnih derivata sa premijom (1+2)</t>
  </si>
  <si>
    <t>X2</t>
  </si>
  <si>
    <t>Prosjek prodajnih deviznih kurseva</t>
  </si>
  <si>
    <t>EUR / USD</t>
  </si>
  <si>
    <t>Uvozna cijena po toni  (X1 x X2)</t>
  </si>
  <si>
    <t>EUR / t</t>
  </si>
  <si>
    <t>rd</t>
  </si>
  <si>
    <t>Gustina konverzije naftnih derivata</t>
  </si>
  <si>
    <t>kg / l</t>
  </si>
  <si>
    <t>D</t>
  </si>
  <si>
    <t>Gustina konverzije tona u litre  (rd/1000)</t>
  </si>
  <si>
    <t>t / l</t>
  </si>
  <si>
    <t>Uvozna cijena po litru  (X1 x X2 x D)</t>
  </si>
  <si>
    <t>EUR / l</t>
  </si>
  <si>
    <t xml:space="preserve">Carina  </t>
  </si>
  <si>
    <t>Težinska taksa  (1,00 €/t x X2 x D)</t>
  </si>
  <si>
    <t>Lučka taksa  (1,30 USD/t x X2 x D)</t>
  </si>
  <si>
    <t>PDV  (21 % na  4+5+6+7+9+X4)</t>
  </si>
  <si>
    <t xml:space="preserve">Akciza </t>
  </si>
  <si>
    <t>X3</t>
  </si>
  <si>
    <t>Takse, porezi i naknade  (5 ÷ 11)</t>
  </si>
  <si>
    <t>Gubici</t>
  </si>
  <si>
    <t>Prekrcaj</t>
  </si>
  <si>
    <t>Kontrola i špedicija</t>
  </si>
  <si>
    <t>Provizija banke  ( 1% na 4)</t>
  </si>
  <si>
    <t xml:space="preserve">Troškovi distribucije </t>
  </si>
  <si>
    <t>Troškovi maloprodaje</t>
  </si>
  <si>
    <t xml:space="preserve">   -</t>
  </si>
  <si>
    <t>Bruto marža</t>
  </si>
  <si>
    <t>X4</t>
  </si>
  <si>
    <t>Gubici, troškovi i bruto marža  (12 ÷ 18)</t>
  </si>
  <si>
    <t>Maksimalna maloprodajna cijena  (4+X3+X4)</t>
  </si>
  <si>
    <t>MP</t>
  </si>
  <si>
    <t>Zaokružena maksimalna maloprodajna cijena</t>
  </si>
  <si>
    <t>Trenutna MP cijena</t>
  </si>
  <si>
    <t>Razlika</t>
  </si>
  <si>
    <t>Naknada za obavezne rezerve naftnih derivata</t>
  </si>
  <si>
    <t>Bez sniženja akcize</t>
  </si>
  <si>
    <t>% akcize</t>
  </si>
  <si>
    <t>izračunato</t>
  </si>
  <si>
    <t>Sa smanjenom akcizom</t>
  </si>
  <si>
    <t>Dizel</t>
  </si>
  <si>
    <t>Benzin 95</t>
  </si>
  <si>
    <t>Benzin 98</t>
  </si>
  <si>
    <t>OBRAČUN MALOPRODAJNIH CIJENA NAFTNIH DERIVATA 27.04.2026.-04.05.2026.</t>
  </si>
  <si>
    <t>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</si>
</sst>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name val="Arial"/>
      <family val="2"/>
    </font>
    <font>
      <sz val="10"/>
      <color theme="9" tint="-0.499984740745262"/>
      <name val="Arial"/>
      <family val="2"/>
    </font>
    <font>
      <sz val="9"/>
      <name val="Arial"/>
      <family val="2"/>
    </font>
    <font>
      <b/>
      <sz val="9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1"/>
      <color theme="9" tint="-0.499984740745262"/>
      <name val="Calibri"/>
      <family val="2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212529"/>
      <name val="Arial"/>
      <family val="2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21252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</borders>
  <cellStyleXfs count="4">
    <xf numFmtId="0" fontId="0" fillId="0" borderId="0"/>
    <xf numFmtId="0" fontId="1" fillId="0" borderId="0"/>
    <xf numFmtId="0" fontId="17" fillId="0" borderId="0"/>
    <xf numFmtId="9" fontId="1" fillId="0" borderId="0" applyFill="0" applyBorder="0" applyAlignment="0" applyProtection="0"/>
  </cellStyleXfs>
  <cellXfs count="85">
    <xf numFmtId="0" fontId="0" fillId="0" borderId="0" xfId="0"/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1" fillId="2" borderId="0" xfId="1" applyFont="1" applyFill="1"/>
    <xf numFmtId="2" fontId="2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13" fillId="2" borderId="0" xfId="1" applyFont="1" applyFill="1"/>
    <xf numFmtId="2" fontId="4" fillId="2" borderId="0" xfId="1" applyNumberFormat="1" applyFont="1" applyFill="1"/>
    <xf numFmtId="2" fontId="2" fillId="2" borderId="0" xfId="1" applyNumberFormat="1" applyFont="1" applyFill="1"/>
    <xf numFmtId="164" fontId="4" fillId="2" borderId="0" xfId="1" applyNumberFormat="1" applyFont="1" applyFill="1"/>
    <xf numFmtId="0" fontId="14" fillId="6" borderId="0" xfId="1" applyFont="1" applyFill="1"/>
    <xf numFmtId="0" fontId="8" fillId="6" borderId="0" xfId="1" applyFont="1" applyFill="1" applyAlignment="1">
      <alignment horizontal="center"/>
    </xf>
    <xf numFmtId="165" fontId="8" fillId="6" borderId="0" xfId="1" applyNumberFormat="1" applyFont="1" applyFill="1"/>
    <xf numFmtId="0" fontId="7" fillId="2" borderId="0" xfId="0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65" fontId="4" fillId="2" borderId="0" xfId="1" applyNumberFormat="1" applyFont="1" applyFill="1"/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15" fillId="6" borderId="0" xfId="1" applyFont="1" applyFill="1" applyAlignment="1">
      <alignment horizontal="center"/>
    </xf>
    <xf numFmtId="164" fontId="8" fillId="6" borderId="0" xfId="1" applyNumberFormat="1" applyFont="1" applyFill="1"/>
    <xf numFmtId="164" fontId="2" fillId="2" borderId="0" xfId="1" applyNumberFormat="1" applyFont="1" applyFill="1"/>
    <xf numFmtId="0" fontId="5" fillId="6" borderId="1" xfId="1" applyFont="1" applyFill="1" applyBorder="1" applyAlignment="1">
      <alignment horizontal="center"/>
    </xf>
    <xf numFmtId="0" fontId="5" fillId="6" borderId="2" xfId="1" applyFont="1" applyFill="1" applyBorder="1"/>
    <xf numFmtId="0" fontId="5" fillId="6" borderId="2" xfId="1" applyFont="1" applyFill="1" applyBorder="1" applyAlignment="1">
      <alignment horizontal="center"/>
    </xf>
    <xf numFmtId="2" fontId="5" fillId="6" borderId="2" xfId="1" applyNumberFormat="1" applyFont="1" applyFill="1" applyBorder="1"/>
    <xf numFmtId="2" fontId="5" fillId="6" borderId="3" xfId="1" applyNumberFormat="1" applyFont="1" applyFill="1" applyBorder="1"/>
    <xf numFmtId="2" fontId="4" fillId="2" borderId="0" xfId="0" applyNumberFormat="1" applyFont="1" applyFill="1"/>
    <xf numFmtId="0" fontId="0" fillId="0" borderId="0" xfId="0" applyAlignment="1">
      <alignment horizontal="center"/>
    </xf>
    <xf numFmtId="16" fontId="7" fillId="0" borderId="0" xfId="0" applyNumberFormat="1" applyFont="1" applyAlignment="1">
      <alignment horizontal="center"/>
    </xf>
    <xf numFmtId="2" fontId="21" fillId="0" borderId="4" xfId="2" applyNumberFormat="1" applyFont="1" applyBorder="1"/>
    <xf numFmtId="2" fontId="21" fillId="0" borderId="5" xfId="2" applyNumberFormat="1" applyFont="1" applyBorder="1"/>
    <xf numFmtId="2" fontId="21" fillId="0" borderId="6" xfId="2" applyNumberFormat="1" applyFont="1" applyBorder="1"/>
    <xf numFmtId="2" fontId="0" fillId="0" borderId="0" xfId="0" applyNumberFormat="1" applyAlignment="1">
      <alignment horizontal="center"/>
    </xf>
    <xf numFmtId="2" fontId="1" fillId="0" borderId="0" xfId="1" applyNumberFormat="1" applyAlignment="1">
      <alignment horizontal="center"/>
    </xf>
    <xf numFmtId="0" fontId="0" fillId="7" borderId="0" xfId="0" applyFill="1"/>
    <xf numFmtId="2" fontId="0" fillId="0" borderId="0" xfId="0" applyNumberFormat="1"/>
    <xf numFmtId="16" fontId="0" fillId="0" borderId="0" xfId="0" applyNumberFormat="1"/>
    <xf numFmtId="0" fontId="20" fillId="0" borderId="0" xfId="0" applyFont="1"/>
    <xf numFmtId="164" fontId="10" fillId="5" borderId="0" xfId="0" applyNumberFormat="1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164" fontId="20" fillId="0" borderId="0" xfId="0" applyNumberFormat="1" applyFont="1"/>
    <xf numFmtId="164" fontId="4" fillId="0" borderId="0" xfId="1" applyNumberFormat="1" applyFont="1"/>
    <xf numFmtId="165" fontId="4" fillId="8" borderId="0" xfId="1" applyNumberFormat="1" applyFont="1" applyFill="1"/>
    <xf numFmtId="164" fontId="4" fillId="7" borderId="0" xfId="1" applyNumberFormat="1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2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24" fillId="0" borderId="0" xfId="0" applyFont="1"/>
    <xf numFmtId="165" fontId="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2" fontId="22" fillId="0" borderId="0" xfId="0" quotePrefix="1" applyNumberFormat="1" applyFont="1" applyAlignment="1">
      <alignment horizontal="center"/>
    </xf>
    <xf numFmtId="164" fontId="10" fillId="7" borderId="0" xfId="0" applyNumberFormat="1" applyFont="1" applyFill="1" applyAlignment="1">
      <alignment horizontal="center"/>
    </xf>
    <xf numFmtId="164" fontId="9" fillId="7" borderId="0" xfId="0" applyNumberFormat="1" applyFont="1" applyFill="1" applyAlignment="1">
      <alignment horizontal="center"/>
    </xf>
    <xf numFmtId="164" fontId="4" fillId="0" borderId="0" xfId="1" applyNumberFormat="1" applyFont="1" applyFill="1"/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2" fontId="22" fillId="9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/>
    </xf>
    <xf numFmtId="2" fontId="22" fillId="9" borderId="3" xfId="0" quotePrefix="1" applyNumberFormat="1" applyFont="1" applyFill="1" applyBorder="1" applyAlignment="1">
      <alignment horizontal="center"/>
    </xf>
    <xf numFmtId="164" fontId="24" fillId="0" borderId="0" xfId="0" applyNumberFormat="1" applyFont="1"/>
    <xf numFmtId="0" fontId="3" fillId="2" borderId="0" xfId="1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2" fillId="0" borderId="0" xfId="0" applyFont="1" applyAlignment="1">
      <alignment horizontal="left"/>
    </xf>
  </cellXfs>
  <cellStyles count="4">
    <cellStyle name="Normal" xfId="0" builtinId="0"/>
    <cellStyle name="Normal 12" xfId="2" xr:uid="{00000000-0005-0000-0000-000001000000}"/>
    <cellStyle name="Normal_kalkulacija" xfId="1" xr:uid="{00000000-0005-0000-0000-000002000000}"/>
    <cellStyle name="Percent 7" xfId="3" xr:uid="{00000000-0005-0000-0000-000003000000}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2"/>
  <sheetViews>
    <sheetView tabSelected="1" zoomScale="84" zoomScaleNormal="84" workbookViewId="0">
      <pane ySplit="3" topLeftCell="A4" activePane="bottomLeft" state="frozen"/>
      <selection pane="bottomLeft" activeCell="O8" sqref="O8"/>
    </sheetView>
  </sheetViews>
  <sheetFormatPr defaultRowHeight="12.75" x14ac:dyDescent="0.2"/>
  <cols>
    <col min="1" max="1" width="3.42578125" customWidth="1"/>
    <col min="2" max="2" width="39.28515625" customWidth="1"/>
    <col min="4" max="6" width="12.7109375" customWidth="1"/>
    <col min="7" max="7" width="12" customWidth="1"/>
    <col min="8" max="8" width="7.28515625" customWidth="1"/>
    <col min="9" max="9" width="11.28515625" style="44" customWidth="1"/>
    <col min="10" max="10" width="14.140625" style="44" customWidth="1"/>
    <col min="11" max="12" width="13.140625" style="44" customWidth="1"/>
    <col min="14" max="14" width="11.5703125" customWidth="1"/>
    <col min="15" max="15" width="21" customWidth="1"/>
    <col min="19" max="19" width="16.140625" customWidth="1"/>
    <col min="20" max="23" width="9.140625" hidden="1" customWidth="1"/>
    <col min="256" max="256" width="5.7109375" customWidth="1"/>
    <col min="257" max="257" width="49" customWidth="1"/>
    <col min="259" max="262" width="12.7109375" customWidth="1"/>
    <col min="264" max="265" width="14.140625" customWidth="1"/>
    <col min="266" max="267" width="13.140625" customWidth="1"/>
    <col min="512" max="512" width="5.7109375" customWidth="1"/>
    <col min="513" max="513" width="49" customWidth="1"/>
    <col min="515" max="518" width="12.7109375" customWidth="1"/>
    <col min="520" max="521" width="14.140625" customWidth="1"/>
    <col min="522" max="523" width="13.140625" customWidth="1"/>
    <col min="768" max="768" width="5.7109375" customWidth="1"/>
    <col min="769" max="769" width="49" customWidth="1"/>
    <col min="771" max="774" width="12.7109375" customWidth="1"/>
    <col min="776" max="777" width="14.140625" customWidth="1"/>
    <col min="778" max="779" width="13.140625" customWidth="1"/>
    <col min="1024" max="1024" width="5.7109375" customWidth="1"/>
    <col min="1025" max="1025" width="49" customWidth="1"/>
    <col min="1027" max="1030" width="12.7109375" customWidth="1"/>
    <col min="1032" max="1033" width="14.140625" customWidth="1"/>
    <col min="1034" max="1035" width="13.140625" customWidth="1"/>
    <col min="1280" max="1280" width="5.7109375" customWidth="1"/>
    <col min="1281" max="1281" width="49" customWidth="1"/>
    <col min="1283" max="1286" width="12.7109375" customWidth="1"/>
    <col min="1288" max="1289" width="14.140625" customWidth="1"/>
    <col min="1290" max="1291" width="13.140625" customWidth="1"/>
    <col min="1536" max="1536" width="5.7109375" customWidth="1"/>
    <col min="1537" max="1537" width="49" customWidth="1"/>
    <col min="1539" max="1542" width="12.7109375" customWidth="1"/>
    <col min="1544" max="1545" width="14.140625" customWidth="1"/>
    <col min="1546" max="1547" width="13.140625" customWidth="1"/>
    <col min="1792" max="1792" width="5.7109375" customWidth="1"/>
    <col min="1793" max="1793" width="49" customWidth="1"/>
    <col min="1795" max="1798" width="12.7109375" customWidth="1"/>
    <col min="1800" max="1801" width="14.140625" customWidth="1"/>
    <col min="1802" max="1803" width="13.140625" customWidth="1"/>
    <col min="2048" max="2048" width="5.7109375" customWidth="1"/>
    <col min="2049" max="2049" width="49" customWidth="1"/>
    <col min="2051" max="2054" width="12.7109375" customWidth="1"/>
    <col min="2056" max="2057" width="14.140625" customWidth="1"/>
    <col min="2058" max="2059" width="13.140625" customWidth="1"/>
    <col min="2304" max="2304" width="5.7109375" customWidth="1"/>
    <col min="2305" max="2305" width="49" customWidth="1"/>
    <col min="2307" max="2310" width="12.7109375" customWidth="1"/>
    <col min="2312" max="2313" width="14.140625" customWidth="1"/>
    <col min="2314" max="2315" width="13.140625" customWidth="1"/>
    <col min="2560" max="2560" width="5.7109375" customWidth="1"/>
    <col min="2561" max="2561" width="49" customWidth="1"/>
    <col min="2563" max="2566" width="12.7109375" customWidth="1"/>
    <col min="2568" max="2569" width="14.140625" customWidth="1"/>
    <col min="2570" max="2571" width="13.140625" customWidth="1"/>
    <col min="2816" max="2816" width="5.7109375" customWidth="1"/>
    <col min="2817" max="2817" width="49" customWidth="1"/>
    <col min="2819" max="2822" width="12.7109375" customWidth="1"/>
    <col min="2824" max="2825" width="14.140625" customWidth="1"/>
    <col min="2826" max="2827" width="13.140625" customWidth="1"/>
    <col min="3072" max="3072" width="5.7109375" customWidth="1"/>
    <col min="3073" max="3073" width="49" customWidth="1"/>
    <col min="3075" max="3078" width="12.7109375" customWidth="1"/>
    <col min="3080" max="3081" width="14.140625" customWidth="1"/>
    <col min="3082" max="3083" width="13.140625" customWidth="1"/>
    <col min="3328" max="3328" width="5.7109375" customWidth="1"/>
    <col min="3329" max="3329" width="49" customWidth="1"/>
    <col min="3331" max="3334" width="12.7109375" customWidth="1"/>
    <col min="3336" max="3337" width="14.140625" customWidth="1"/>
    <col min="3338" max="3339" width="13.140625" customWidth="1"/>
    <col min="3584" max="3584" width="5.7109375" customWidth="1"/>
    <col min="3585" max="3585" width="49" customWidth="1"/>
    <col min="3587" max="3590" width="12.7109375" customWidth="1"/>
    <col min="3592" max="3593" width="14.140625" customWidth="1"/>
    <col min="3594" max="3595" width="13.140625" customWidth="1"/>
    <col min="3840" max="3840" width="5.7109375" customWidth="1"/>
    <col min="3841" max="3841" width="49" customWidth="1"/>
    <col min="3843" max="3846" width="12.7109375" customWidth="1"/>
    <col min="3848" max="3849" width="14.140625" customWidth="1"/>
    <col min="3850" max="3851" width="13.140625" customWidth="1"/>
    <col min="4096" max="4096" width="5.7109375" customWidth="1"/>
    <col min="4097" max="4097" width="49" customWidth="1"/>
    <col min="4099" max="4102" width="12.7109375" customWidth="1"/>
    <col min="4104" max="4105" width="14.140625" customWidth="1"/>
    <col min="4106" max="4107" width="13.140625" customWidth="1"/>
    <col min="4352" max="4352" width="5.7109375" customWidth="1"/>
    <col min="4353" max="4353" width="49" customWidth="1"/>
    <col min="4355" max="4358" width="12.7109375" customWidth="1"/>
    <col min="4360" max="4361" width="14.140625" customWidth="1"/>
    <col min="4362" max="4363" width="13.140625" customWidth="1"/>
    <col min="4608" max="4608" width="5.7109375" customWidth="1"/>
    <col min="4609" max="4609" width="49" customWidth="1"/>
    <col min="4611" max="4614" width="12.7109375" customWidth="1"/>
    <col min="4616" max="4617" width="14.140625" customWidth="1"/>
    <col min="4618" max="4619" width="13.140625" customWidth="1"/>
    <col min="4864" max="4864" width="5.7109375" customWidth="1"/>
    <col min="4865" max="4865" width="49" customWidth="1"/>
    <col min="4867" max="4870" width="12.7109375" customWidth="1"/>
    <col min="4872" max="4873" width="14.140625" customWidth="1"/>
    <col min="4874" max="4875" width="13.140625" customWidth="1"/>
    <col min="5120" max="5120" width="5.7109375" customWidth="1"/>
    <col min="5121" max="5121" width="49" customWidth="1"/>
    <col min="5123" max="5126" width="12.7109375" customWidth="1"/>
    <col min="5128" max="5129" width="14.140625" customWidth="1"/>
    <col min="5130" max="5131" width="13.140625" customWidth="1"/>
    <col min="5376" max="5376" width="5.7109375" customWidth="1"/>
    <col min="5377" max="5377" width="49" customWidth="1"/>
    <col min="5379" max="5382" width="12.7109375" customWidth="1"/>
    <col min="5384" max="5385" width="14.140625" customWidth="1"/>
    <col min="5386" max="5387" width="13.140625" customWidth="1"/>
    <col min="5632" max="5632" width="5.7109375" customWidth="1"/>
    <col min="5633" max="5633" width="49" customWidth="1"/>
    <col min="5635" max="5638" width="12.7109375" customWidth="1"/>
    <col min="5640" max="5641" width="14.140625" customWidth="1"/>
    <col min="5642" max="5643" width="13.140625" customWidth="1"/>
    <col min="5888" max="5888" width="5.7109375" customWidth="1"/>
    <col min="5889" max="5889" width="49" customWidth="1"/>
    <col min="5891" max="5894" width="12.7109375" customWidth="1"/>
    <col min="5896" max="5897" width="14.140625" customWidth="1"/>
    <col min="5898" max="5899" width="13.140625" customWidth="1"/>
    <col min="6144" max="6144" width="5.7109375" customWidth="1"/>
    <col min="6145" max="6145" width="49" customWidth="1"/>
    <col min="6147" max="6150" width="12.7109375" customWidth="1"/>
    <col min="6152" max="6153" width="14.140625" customWidth="1"/>
    <col min="6154" max="6155" width="13.140625" customWidth="1"/>
    <col min="6400" max="6400" width="5.7109375" customWidth="1"/>
    <col min="6401" max="6401" width="49" customWidth="1"/>
    <col min="6403" max="6406" width="12.7109375" customWidth="1"/>
    <col min="6408" max="6409" width="14.140625" customWidth="1"/>
    <col min="6410" max="6411" width="13.140625" customWidth="1"/>
    <col min="6656" max="6656" width="5.7109375" customWidth="1"/>
    <col min="6657" max="6657" width="49" customWidth="1"/>
    <col min="6659" max="6662" width="12.7109375" customWidth="1"/>
    <col min="6664" max="6665" width="14.140625" customWidth="1"/>
    <col min="6666" max="6667" width="13.140625" customWidth="1"/>
    <col min="6912" max="6912" width="5.7109375" customWidth="1"/>
    <col min="6913" max="6913" width="49" customWidth="1"/>
    <col min="6915" max="6918" width="12.7109375" customWidth="1"/>
    <col min="6920" max="6921" width="14.140625" customWidth="1"/>
    <col min="6922" max="6923" width="13.140625" customWidth="1"/>
    <col min="7168" max="7168" width="5.7109375" customWidth="1"/>
    <col min="7169" max="7169" width="49" customWidth="1"/>
    <col min="7171" max="7174" width="12.7109375" customWidth="1"/>
    <col min="7176" max="7177" width="14.140625" customWidth="1"/>
    <col min="7178" max="7179" width="13.140625" customWidth="1"/>
    <col min="7424" max="7424" width="5.7109375" customWidth="1"/>
    <col min="7425" max="7425" width="49" customWidth="1"/>
    <col min="7427" max="7430" width="12.7109375" customWidth="1"/>
    <col min="7432" max="7433" width="14.140625" customWidth="1"/>
    <col min="7434" max="7435" width="13.140625" customWidth="1"/>
    <col min="7680" max="7680" width="5.7109375" customWidth="1"/>
    <col min="7681" max="7681" width="49" customWidth="1"/>
    <col min="7683" max="7686" width="12.7109375" customWidth="1"/>
    <col min="7688" max="7689" width="14.140625" customWidth="1"/>
    <col min="7690" max="7691" width="13.140625" customWidth="1"/>
    <col min="7936" max="7936" width="5.7109375" customWidth="1"/>
    <col min="7937" max="7937" width="49" customWidth="1"/>
    <col min="7939" max="7942" width="12.7109375" customWidth="1"/>
    <col min="7944" max="7945" width="14.140625" customWidth="1"/>
    <col min="7946" max="7947" width="13.140625" customWidth="1"/>
    <col min="8192" max="8192" width="5.7109375" customWidth="1"/>
    <col min="8193" max="8193" width="49" customWidth="1"/>
    <col min="8195" max="8198" width="12.7109375" customWidth="1"/>
    <col min="8200" max="8201" width="14.140625" customWidth="1"/>
    <col min="8202" max="8203" width="13.140625" customWidth="1"/>
    <col min="8448" max="8448" width="5.7109375" customWidth="1"/>
    <col min="8449" max="8449" width="49" customWidth="1"/>
    <col min="8451" max="8454" width="12.7109375" customWidth="1"/>
    <col min="8456" max="8457" width="14.140625" customWidth="1"/>
    <col min="8458" max="8459" width="13.140625" customWidth="1"/>
    <col min="8704" max="8704" width="5.7109375" customWidth="1"/>
    <col min="8705" max="8705" width="49" customWidth="1"/>
    <col min="8707" max="8710" width="12.7109375" customWidth="1"/>
    <col min="8712" max="8713" width="14.140625" customWidth="1"/>
    <col min="8714" max="8715" width="13.140625" customWidth="1"/>
    <col min="8960" max="8960" width="5.7109375" customWidth="1"/>
    <col min="8961" max="8961" width="49" customWidth="1"/>
    <col min="8963" max="8966" width="12.7109375" customWidth="1"/>
    <col min="8968" max="8969" width="14.140625" customWidth="1"/>
    <col min="8970" max="8971" width="13.140625" customWidth="1"/>
    <col min="9216" max="9216" width="5.7109375" customWidth="1"/>
    <col min="9217" max="9217" width="49" customWidth="1"/>
    <col min="9219" max="9222" width="12.7109375" customWidth="1"/>
    <col min="9224" max="9225" width="14.140625" customWidth="1"/>
    <col min="9226" max="9227" width="13.140625" customWidth="1"/>
    <col min="9472" max="9472" width="5.7109375" customWidth="1"/>
    <col min="9473" max="9473" width="49" customWidth="1"/>
    <col min="9475" max="9478" width="12.7109375" customWidth="1"/>
    <col min="9480" max="9481" width="14.140625" customWidth="1"/>
    <col min="9482" max="9483" width="13.140625" customWidth="1"/>
    <col min="9728" max="9728" width="5.7109375" customWidth="1"/>
    <col min="9729" max="9729" width="49" customWidth="1"/>
    <col min="9731" max="9734" width="12.7109375" customWidth="1"/>
    <col min="9736" max="9737" width="14.140625" customWidth="1"/>
    <col min="9738" max="9739" width="13.140625" customWidth="1"/>
    <col min="9984" max="9984" width="5.7109375" customWidth="1"/>
    <col min="9985" max="9985" width="49" customWidth="1"/>
    <col min="9987" max="9990" width="12.7109375" customWidth="1"/>
    <col min="9992" max="9993" width="14.140625" customWidth="1"/>
    <col min="9994" max="9995" width="13.140625" customWidth="1"/>
    <col min="10240" max="10240" width="5.7109375" customWidth="1"/>
    <col min="10241" max="10241" width="49" customWidth="1"/>
    <col min="10243" max="10246" width="12.7109375" customWidth="1"/>
    <col min="10248" max="10249" width="14.140625" customWidth="1"/>
    <col min="10250" max="10251" width="13.140625" customWidth="1"/>
    <col min="10496" max="10496" width="5.7109375" customWidth="1"/>
    <col min="10497" max="10497" width="49" customWidth="1"/>
    <col min="10499" max="10502" width="12.7109375" customWidth="1"/>
    <col min="10504" max="10505" width="14.140625" customWidth="1"/>
    <col min="10506" max="10507" width="13.140625" customWidth="1"/>
    <col min="10752" max="10752" width="5.7109375" customWidth="1"/>
    <col min="10753" max="10753" width="49" customWidth="1"/>
    <col min="10755" max="10758" width="12.7109375" customWidth="1"/>
    <col min="10760" max="10761" width="14.140625" customWidth="1"/>
    <col min="10762" max="10763" width="13.140625" customWidth="1"/>
    <col min="11008" max="11008" width="5.7109375" customWidth="1"/>
    <col min="11009" max="11009" width="49" customWidth="1"/>
    <col min="11011" max="11014" width="12.7109375" customWidth="1"/>
    <col min="11016" max="11017" width="14.140625" customWidth="1"/>
    <col min="11018" max="11019" width="13.140625" customWidth="1"/>
    <col min="11264" max="11264" width="5.7109375" customWidth="1"/>
    <col min="11265" max="11265" width="49" customWidth="1"/>
    <col min="11267" max="11270" width="12.7109375" customWidth="1"/>
    <col min="11272" max="11273" width="14.140625" customWidth="1"/>
    <col min="11274" max="11275" width="13.140625" customWidth="1"/>
    <col min="11520" max="11520" width="5.7109375" customWidth="1"/>
    <col min="11521" max="11521" width="49" customWidth="1"/>
    <col min="11523" max="11526" width="12.7109375" customWidth="1"/>
    <col min="11528" max="11529" width="14.140625" customWidth="1"/>
    <col min="11530" max="11531" width="13.140625" customWidth="1"/>
    <col min="11776" max="11776" width="5.7109375" customWidth="1"/>
    <col min="11777" max="11777" width="49" customWidth="1"/>
    <col min="11779" max="11782" width="12.7109375" customWidth="1"/>
    <col min="11784" max="11785" width="14.140625" customWidth="1"/>
    <col min="11786" max="11787" width="13.140625" customWidth="1"/>
    <col min="12032" max="12032" width="5.7109375" customWidth="1"/>
    <col min="12033" max="12033" width="49" customWidth="1"/>
    <col min="12035" max="12038" width="12.7109375" customWidth="1"/>
    <col min="12040" max="12041" width="14.140625" customWidth="1"/>
    <col min="12042" max="12043" width="13.140625" customWidth="1"/>
    <col min="12288" max="12288" width="5.7109375" customWidth="1"/>
    <col min="12289" max="12289" width="49" customWidth="1"/>
    <col min="12291" max="12294" width="12.7109375" customWidth="1"/>
    <col min="12296" max="12297" width="14.140625" customWidth="1"/>
    <col min="12298" max="12299" width="13.140625" customWidth="1"/>
    <col min="12544" max="12544" width="5.7109375" customWidth="1"/>
    <col min="12545" max="12545" width="49" customWidth="1"/>
    <col min="12547" max="12550" width="12.7109375" customWidth="1"/>
    <col min="12552" max="12553" width="14.140625" customWidth="1"/>
    <col min="12554" max="12555" width="13.140625" customWidth="1"/>
    <col min="12800" max="12800" width="5.7109375" customWidth="1"/>
    <col min="12801" max="12801" width="49" customWidth="1"/>
    <col min="12803" max="12806" width="12.7109375" customWidth="1"/>
    <col min="12808" max="12809" width="14.140625" customWidth="1"/>
    <col min="12810" max="12811" width="13.140625" customWidth="1"/>
    <col min="13056" max="13056" width="5.7109375" customWidth="1"/>
    <col min="13057" max="13057" width="49" customWidth="1"/>
    <col min="13059" max="13062" width="12.7109375" customWidth="1"/>
    <col min="13064" max="13065" width="14.140625" customWidth="1"/>
    <col min="13066" max="13067" width="13.140625" customWidth="1"/>
    <col min="13312" max="13312" width="5.7109375" customWidth="1"/>
    <col min="13313" max="13313" width="49" customWidth="1"/>
    <col min="13315" max="13318" width="12.7109375" customWidth="1"/>
    <col min="13320" max="13321" width="14.140625" customWidth="1"/>
    <col min="13322" max="13323" width="13.140625" customWidth="1"/>
    <col min="13568" max="13568" width="5.7109375" customWidth="1"/>
    <col min="13569" max="13569" width="49" customWidth="1"/>
    <col min="13571" max="13574" width="12.7109375" customWidth="1"/>
    <col min="13576" max="13577" width="14.140625" customWidth="1"/>
    <col min="13578" max="13579" width="13.140625" customWidth="1"/>
    <col min="13824" max="13824" width="5.7109375" customWidth="1"/>
    <col min="13825" max="13825" width="49" customWidth="1"/>
    <col min="13827" max="13830" width="12.7109375" customWidth="1"/>
    <col min="13832" max="13833" width="14.140625" customWidth="1"/>
    <col min="13834" max="13835" width="13.140625" customWidth="1"/>
    <col min="14080" max="14080" width="5.7109375" customWidth="1"/>
    <col min="14081" max="14081" width="49" customWidth="1"/>
    <col min="14083" max="14086" width="12.7109375" customWidth="1"/>
    <col min="14088" max="14089" width="14.140625" customWidth="1"/>
    <col min="14090" max="14091" width="13.140625" customWidth="1"/>
    <col min="14336" max="14336" width="5.7109375" customWidth="1"/>
    <col min="14337" max="14337" width="49" customWidth="1"/>
    <col min="14339" max="14342" width="12.7109375" customWidth="1"/>
    <col min="14344" max="14345" width="14.140625" customWidth="1"/>
    <col min="14346" max="14347" width="13.140625" customWidth="1"/>
    <col min="14592" max="14592" width="5.7109375" customWidth="1"/>
    <col min="14593" max="14593" width="49" customWidth="1"/>
    <col min="14595" max="14598" width="12.7109375" customWidth="1"/>
    <col min="14600" max="14601" width="14.140625" customWidth="1"/>
    <col min="14602" max="14603" width="13.140625" customWidth="1"/>
    <col min="14848" max="14848" width="5.7109375" customWidth="1"/>
    <col min="14849" max="14849" width="49" customWidth="1"/>
    <col min="14851" max="14854" width="12.7109375" customWidth="1"/>
    <col min="14856" max="14857" width="14.140625" customWidth="1"/>
    <col min="14858" max="14859" width="13.140625" customWidth="1"/>
    <col min="15104" max="15104" width="5.7109375" customWidth="1"/>
    <col min="15105" max="15105" width="49" customWidth="1"/>
    <col min="15107" max="15110" width="12.7109375" customWidth="1"/>
    <col min="15112" max="15113" width="14.140625" customWidth="1"/>
    <col min="15114" max="15115" width="13.140625" customWidth="1"/>
    <col min="15360" max="15360" width="5.7109375" customWidth="1"/>
    <col min="15361" max="15361" width="49" customWidth="1"/>
    <col min="15363" max="15366" width="12.7109375" customWidth="1"/>
    <col min="15368" max="15369" width="14.140625" customWidth="1"/>
    <col min="15370" max="15371" width="13.140625" customWidth="1"/>
    <col min="15616" max="15616" width="5.7109375" customWidth="1"/>
    <col min="15617" max="15617" width="49" customWidth="1"/>
    <col min="15619" max="15622" width="12.7109375" customWidth="1"/>
    <col min="15624" max="15625" width="14.140625" customWidth="1"/>
    <col min="15626" max="15627" width="13.140625" customWidth="1"/>
    <col min="15872" max="15872" width="5.7109375" customWidth="1"/>
    <col min="15873" max="15873" width="49" customWidth="1"/>
    <col min="15875" max="15878" width="12.7109375" customWidth="1"/>
    <col min="15880" max="15881" width="14.140625" customWidth="1"/>
    <col min="15882" max="15883" width="13.140625" customWidth="1"/>
    <col min="16128" max="16128" width="5.7109375" customWidth="1"/>
    <col min="16129" max="16129" width="49" customWidth="1"/>
    <col min="16131" max="16134" width="12.7109375" customWidth="1"/>
    <col min="16136" max="16137" width="14.140625" customWidth="1"/>
    <col min="16138" max="16139" width="13.140625" customWidth="1"/>
  </cols>
  <sheetData>
    <row r="1" spans="1:23" ht="12.75" customHeight="1" x14ac:dyDescent="0.2">
      <c r="A1" s="1"/>
      <c r="B1" s="82" t="s">
        <v>60</v>
      </c>
      <c r="C1" s="82"/>
      <c r="D1" s="82"/>
      <c r="E1" s="82"/>
      <c r="F1" s="82"/>
      <c r="G1" s="82"/>
      <c r="H1" s="1"/>
      <c r="I1" s="2"/>
      <c r="J1" s="2"/>
      <c r="K1" s="2"/>
      <c r="L1" s="2"/>
      <c r="M1" s="1"/>
      <c r="N1" s="1"/>
      <c r="O1" s="1"/>
    </row>
    <row r="2" spans="1:23" x14ac:dyDescent="0.2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1:23" ht="39" customHeight="1" x14ac:dyDescent="0.2">
      <c r="A3" s="5"/>
      <c r="B3" s="6" t="s">
        <v>0</v>
      </c>
      <c r="C3" s="7"/>
      <c r="D3" s="8" t="s">
        <v>1</v>
      </c>
      <c r="E3" s="8" t="s">
        <v>2</v>
      </c>
      <c r="F3" s="8" t="s">
        <v>3</v>
      </c>
      <c r="G3" s="8" t="s">
        <v>4</v>
      </c>
      <c r="H3" s="9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1" t="s">
        <v>5</v>
      </c>
      <c r="N3" s="12" t="s">
        <v>10</v>
      </c>
      <c r="O3" s="12" t="s">
        <v>11</v>
      </c>
    </row>
    <row r="4" spans="1:23" x14ac:dyDescent="0.2">
      <c r="A4" s="13">
        <v>1</v>
      </c>
      <c r="B4" s="14" t="s">
        <v>12</v>
      </c>
      <c r="C4" s="13" t="s">
        <v>13</v>
      </c>
      <c r="D4" s="15">
        <f>I15</f>
        <v>1166.4000000000001</v>
      </c>
      <c r="E4" s="15">
        <f>J15</f>
        <v>1166.4000000000001</v>
      </c>
      <c r="F4" s="15">
        <f>K15</f>
        <v>1305.9000000000001</v>
      </c>
      <c r="G4" s="15">
        <f>L15</f>
        <v>1301.8499999999999</v>
      </c>
      <c r="H4" s="66">
        <v>46139</v>
      </c>
      <c r="I4" s="52">
        <v>1141</v>
      </c>
      <c r="J4" s="52">
        <v>1141</v>
      </c>
      <c r="K4" s="52">
        <v>1325</v>
      </c>
      <c r="L4" s="52">
        <v>1322.5</v>
      </c>
      <c r="M4" s="66">
        <v>46139</v>
      </c>
      <c r="N4" s="67">
        <v>1.1749000000000001</v>
      </c>
      <c r="O4" s="71">
        <f>ROUND(1/N4,4)</f>
        <v>0.85109999999999997</v>
      </c>
      <c r="T4" s="51"/>
      <c r="U4" s="51"/>
      <c r="V4" s="51"/>
      <c r="W4" s="51"/>
    </row>
    <row r="5" spans="1:23" x14ac:dyDescent="0.2">
      <c r="A5" s="16">
        <v>2</v>
      </c>
      <c r="B5" s="17" t="s">
        <v>14</v>
      </c>
      <c r="C5" s="16" t="s">
        <v>13</v>
      </c>
      <c r="D5" s="18">
        <v>50</v>
      </c>
      <c r="E5" s="18">
        <v>5</v>
      </c>
      <c r="F5" s="18">
        <v>7.5</v>
      </c>
      <c r="G5" s="18">
        <v>4.5</v>
      </c>
      <c r="H5" s="66">
        <v>46140</v>
      </c>
      <c r="I5" s="52">
        <v>1135.25</v>
      </c>
      <c r="J5" s="52">
        <v>1135.25</v>
      </c>
      <c r="K5" s="52">
        <v>1263.75</v>
      </c>
      <c r="L5" s="52">
        <v>1262.25</v>
      </c>
      <c r="M5" s="66">
        <v>46140</v>
      </c>
      <c r="N5" s="81">
        <v>1.1679999999999999</v>
      </c>
      <c r="O5" s="71">
        <f>ROUND(1/N5,4)</f>
        <v>0.85619999999999996</v>
      </c>
    </row>
    <row r="6" spans="1:23" x14ac:dyDescent="0.2">
      <c r="A6" s="13" t="s">
        <v>15</v>
      </c>
      <c r="B6" s="17" t="s">
        <v>16</v>
      </c>
      <c r="C6" s="16" t="s">
        <v>13</v>
      </c>
      <c r="D6" s="19">
        <f>SUM(D4:D5)</f>
        <v>1216.4000000000001</v>
      </c>
      <c r="E6" s="19">
        <f>SUM(E4:E5)</f>
        <v>1171.4000000000001</v>
      </c>
      <c r="F6" s="19">
        <f>SUM(F4:F5)</f>
        <v>1313.4</v>
      </c>
      <c r="G6" s="19">
        <f>SUM(G4:G5)</f>
        <v>1306.3499999999999</v>
      </c>
      <c r="H6" s="66">
        <v>46141</v>
      </c>
      <c r="I6" s="52">
        <v>1191</v>
      </c>
      <c r="J6" s="52">
        <v>1191</v>
      </c>
      <c r="K6" s="52">
        <v>1330</v>
      </c>
      <c r="L6" s="52">
        <v>1324.25</v>
      </c>
      <c r="M6" s="66">
        <v>46141</v>
      </c>
      <c r="N6" s="67">
        <v>1.1706000000000001</v>
      </c>
      <c r="O6" s="71">
        <f t="shared" ref="O6:O7" si="0">ROUND(1/N6,4)</f>
        <v>0.85429999999999995</v>
      </c>
    </row>
    <row r="7" spans="1:23" x14ac:dyDescent="0.2">
      <c r="A7" s="13" t="s">
        <v>17</v>
      </c>
      <c r="B7" s="17" t="s">
        <v>18</v>
      </c>
      <c r="C7" s="16" t="s">
        <v>19</v>
      </c>
      <c r="D7" s="73">
        <f>O15</f>
        <v>0.85409999999999997</v>
      </c>
      <c r="E7" s="73">
        <f>O15</f>
        <v>0.85409999999999997</v>
      </c>
      <c r="F7" s="73">
        <f>O15</f>
        <v>0.85409999999999997</v>
      </c>
      <c r="G7" s="73">
        <f>O15</f>
        <v>0.85409999999999997</v>
      </c>
      <c r="H7" s="66">
        <v>46142</v>
      </c>
      <c r="I7" s="52">
        <v>1189.25</v>
      </c>
      <c r="J7" s="52">
        <v>1189.25</v>
      </c>
      <c r="K7" s="52">
        <v>1315.75</v>
      </c>
      <c r="L7" s="52">
        <v>1311.25</v>
      </c>
      <c r="M7" s="66">
        <v>46142</v>
      </c>
      <c r="N7" s="67">
        <v>1.1701999999999999</v>
      </c>
      <c r="O7" s="71">
        <f t="shared" si="0"/>
        <v>0.85460000000000003</v>
      </c>
    </row>
    <row r="8" spans="1:23" x14ac:dyDescent="0.2">
      <c r="A8" s="16">
        <v>3</v>
      </c>
      <c r="B8" s="17" t="s">
        <v>20</v>
      </c>
      <c r="C8" s="16" t="s">
        <v>21</v>
      </c>
      <c r="D8" s="18">
        <f>ROUND(D6*D7,2)</f>
        <v>1038.93</v>
      </c>
      <c r="E8" s="18">
        <f>ROUND(E6*E7,2)</f>
        <v>1000.49</v>
      </c>
      <c r="F8" s="18">
        <f>ROUND(F6*F7,2)</f>
        <v>1121.77</v>
      </c>
      <c r="G8" s="18">
        <f>ROUND(G6*G7,2)</f>
        <v>1115.75</v>
      </c>
      <c r="H8" s="66">
        <v>46143</v>
      </c>
      <c r="I8" s="52">
        <v>1175.5</v>
      </c>
      <c r="J8" s="52">
        <v>1175.5</v>
      </c>
      <c r="K8" s="52">
        <v>1295</v>
      </c>
      <c r="L8" s="52">
        <v>1289</v>
      </c>
      <c r="M8" s="66">
        <v>46143</v>
      </c>
      <c r="N8" s="67"/>
      <c r="O8" s="71" t="s">
        <v>61</v>
      </c>
    </row>
    <row r="9" spans="1:23" ht="14.25" x14ac:dyDescent="0.2">
      <c r="A9" s="16" t="s">
        <v>22</v>
      </c>
      <c r="B9" s="17" t="s">
        <v>23</v>
      </c>
      <c r="C9" s="16" t="s">
        <v>24</v>
      </c>
      <c r="D9" s="20">
        <v>0.77200000000000002</v>
      </c>
      <c r="E9" s="20">
        <v>0.77200000000000002</v>
      </c>
      <c r="F9" s="20">
        <v>0.85</v>
      </c>
      <c r="G9" s="20">
        <v>0.85</v>
      </c>
      <c r="H9" s="53"/>
      <c r="I9" s="52"/>
      <c r="J9" s="52"/>
      <c r="K9" s="52"/>
      <c r="L9" s="52"/>
      <c r="M9" s="53"/>
      <c r="N9" s="54"/>
      <c r="O9" s="55"/>
    </row>
    <row r="10" spans="1:23" ht="14.25" x14ac:dyDescent="0.2">
      <c r="A10" s="13" t="s">
        <v>25</v>
      </c>
      <c r="B10" s="17" t="s">
        <v>26</v>
      </c>
      <c r="C10" s="16" t="s">
        <v>27</v>
      </c>
      <c r="D10" s="20">
        <f>D9/1000</f>
        <v>7.7200000000000001E-4</v>
      </c>
      <c r="E10" s="20">
        <f>E9/1000</f>
        <v>7.7200000000000001E-4</v>
      </c>
      <c r="F10" s="20">
        <f>F9/1000</f>
        <v>8.4999999999999995E-4</v>
      </c>
      <c r="G10" s="20">
        <f>G9/1000</f>
        <v>8.4999999999999995E-4</v>
      </c>
      <c r="H10" s="53"/>
      <c r="I10" s="52"/>
      <c r="J10" s="52"/>
      <c r="K10" s="52"/>
      <c r="L10" s="52"/>
      <c r="M10" s="53"/>
      <c r="N10" s="54"/>
      <c r="O10" s="55"/>
    </row>
    <row r="11" spans="1:23" ht="14.25" x14ac:dyDescent="0.2">
      <c r="A11" s="13">
        <v>4</v>
      </c>
      <c r="B11" s="21" t="s">
        <v>28</v>
      </c>
      <c r="C11" s="22" t="s">
        <v>29</v>
      </c>
      <c r="D11" s="23">
        <f>ROUND(D8*D10,3)</f>
        <v>0.80200000000000005</v>
      </c>
      <c r="E11" s="23">
        <f>ROUND(E8*E10,3)</f>
        <v>0.77200000000000002</v>
      </c>
      <c r="F11" s="23">
        <f>ROUND(F8*F10,3)</f>
        <v>0.95399999999999996</v>
      </c>
      <c r="G11" s="23">
        <f>ROUND(G8*G10,3)</f>
        <v>0.94799999999999995</v>
      </c>
      <c r="H11" s="53"/>
      <c r="I11" s="52"/>
      <c r="J11" s="52"/>
      <c r="K11" s="52"/>
      <c r="L11" s="52"/>
      <c r="M11" s="53"/>
      <c r="N11" s="57"/>
      <c r="O11" s="55"/>
    </row>
    <row r="12" spans="1:23" ht="14.25" x14ac:dyDescent="0.2">
      <c r="A12" s="16">
        <v>5</v>
      </c>
      <c r="B12" s="17" t="s">
        <v>30</v>
      </c>
      <c r="C12" s="16" t="s">
        <v>29</v>
      </c>
      <c r="D12" s="20">
        <v>0</v>
      </c>
      <c r="E12" s="20">
        <v>0</v>
      </c>
      <c r="F12" s="20">
        <v>0</v>
      </c>
      <c r="G12" s="20">
        <v>0</v>
      </c>
      <c r="H12" s="53"/>
      <c r="I12" s="52"/>
      <c r="J12" s="52"/>
      <c r="K12" s="52"/>
      <c r="L12" s="52"/>
      <c r="M12" s="53"/>
      <c r="N12" s="54"/>
      <c r="O12" s="55"/>
    </row>
    <row r="13" spans="1:23" ht="14.25" x14ac:dyDescent="0.2">
      <c r="A13" s="16">
        <v>6</v>
      </c>
      <c r="B13" s="17" t="s">
        <v>31</v>
      </c>
      <c r="C13" s="16" t="s">
        <v>29</v>
      </c>
      <c r="D13" s="20">
        <v>0</v>
      </c>
      <c r="E13" s="20">
        <v>0</v>
      </c>
      <c r="F13" s="20">
        <v>0</v>
      </c>
      <c r="G13" s="20">
        <v>0</v>
      </c>
      <c r="H13" s="53"/>
      <c r="I13" s="52"/>
      <c r="J13" s="52"/>
      <c r="K13" s="52"/>
      <c r="L13" s="52"/>
      <c r="M13" s="53"/>
      <c r="N13" s="54"/>
      <c r="O13" s="55"/>
    </row>
    <row r="14" spans="1:23" ht="15" x14ac:dyDescent="0.25">
      <c r="A14" s="16">
        <v>7</v>
      </c>
      <c r="B14" s="17" t="s">
        <v>32</v>
      </c>
      <c r="C14" s="16" t="s">
        <v>29</v>
      </c>
      <c r="D14" s="20">
        <f>ROUND(1.3*D7*D10,4)</f>
        <v>8.9999999999999998E-4</v>
      </c>
      <c r="E14" s="20">
        <f>ROUND(1.3*E7*E10,4)</f>
        <v>8.9999999999999998E-4</v>
      </c>
      <c r="F14" s="20">
        <f>ROUND(1.3*F7*F10,4)</f>
        <v>8.9999999999999998E-4</v>
      </c>
      <c r="G14" s="20">
        <f>ROUND(1.3*G7*G10,4)</f>
        <v>8.9999999999999998E-4</v>
      </c>
      <c r="H14" s="53"/>
      <c r="I14" s="49"/>
      <c r="J14" s="50"/>
      <c r="K14" s="50"/>
      <c r="L14" s="49"/>
      <c r="M14" s="45"/>
      <c r="N14" s="32"/>
      <c r="O14" s="30"/>
    </row>
    <row r="15" spans="1:23" ht="15" x14ac:dyDescent="0.25">
      <c r="A15" s="16">
        <v>8</v>
      </c>
      <c r="B15" s="17" t="s">
        <v>33</v>
      </c>
      <c r="C15" s="16" t="s">
        <v>29</v>
      </c>
      <c r="D15" s="26">
        <f>ROUND((D11+D12+D13+D14+D16+D17+D26)*0.21,3)</f>
        <v>0.28699999999999998</v>
      </c>
      <c r="E15" s="26">
        <f t="shared" ref="E15:F15" si="1">ROUND((E11+E12+E13+E14+E16+E17+E26)*0.21,3)</f>
        <v>0.28000000000000003</v>
      </c>
      <c r="F15" s="26">
        <f t="shared" si="1"/>
        <v>0.29699999999999999</v>
      </c>
      <c r="G15" s="26">
        <f>ROUND((G11+G12+G13+G14+G16+G26)*0.21,3)</f>
        <v>0.315</v>
      </c>
      <c r="H15" s="27"/>
      <c r="I15" s="28">
        <f>AVERAGE(I4:I13)</f>
        <v>1166.4000000000001</v>
      </c>
      <c r="J15" s="28">
        <f>AVERAGE(J4:J13)</f>
        <v>1166.4000000000001</v>
      </c>
      <c r="K15" s="28">
        <f>AVERAGE(K4:K13)</f>
        <v>1305.9000000000001</v>
      </c>
      <c r="L15" s="28">
        <f>AVERAGE(L4:L13)</f>
        <v>1301.8499999999999</v>
      </c>
      <c r="M15" s="29"/>
      <c r="N15" s="29"/>
      <c r="O15" s="72">
        <f>ROUND(AVERAGE(O2:O13),4)</f>
        <v>0.85409999999999997</v>
      </c>
    </row>
    <row r="16" spans="1:23" ht="15" x14ac:dyDescent="0.25">
      <c r="A16" s="16">
        <v>9</v>
      </c>
      <c r="B16" s="17" t="s">
        <v>34</v>
      </c>
      <c r="C16" s="16" t="s">
        <v>29</v>
      </c>
      <c r="D16" s="59">
        <v>0.41199999999999998</v>
      </c>
      <c r="E16" s="59">
        <v>0.41199999999999998</v>
      </c>
      <c r="F16" s="59">
        <v>0.308</v>
      </c>
      <c r="G16" s="26">
        <v>0.43999999999999995</v>
      </c>
      <c r="H16" s="24"/>
      <c r="I16" s="24"/>
      <c r="J16" s="24"/>
      <c r="K16" s="24"/>
      <c r="L16" s="24"/>
      <c r="M16" s="31"/>
      <c r="N16" s="4"/>
      <c r="O16" s="4"/>
    </row>
    <row r="17" spans="1:15" x14ac:dyDescent="0.2">
      <c r="A17" s="16">
        <v>10</v>
      </c>
      <c r="B17" s="17" t="s">
        <v>52</v>
      </c>
      <c r="C17" s="16" t="s">
        <v>29</v>
      </c>
      <c r="D17" s="26">
        <v>0.03</v>
      </c>
      <c r="E17" s="26">
        <v>0.03</v>
      </c>
      <c r="F17" s="26">
        <v>0.03</v>
      </c>
      <c r="G17" s="26">
        <v>0</v>
      </c>
      <c r="H17" s="33"/>
      <c r="I17" s="84"/>
      <c r="J17" s="84"/>
      <c r="K17" s="62"/>
      <c r="L17" s="62"/>
      <c r="M17" s="63"/>
      <c r="N17" s="63"/>
      <c r="O17" s="4"/>
    </row>
    <row r="18" spans="1:15" x14ac:dyDescent="0.2">
      <c r="A18" s="34" t="s">
        <v>35</v>
      </c>
      <c r="B18" s="21" t="s">
        <v>36</v>
      </c>
      <c r="C18" s="35" t="s">
        <v>29</v>
      </c>
      <c r="D18" s="36">
        <f>SUM(D12:D17)</f>
        <v>0.72989999999999999</v>
      </c>
      <c r="E18" s="36">
        <f>SUM(E12:E17)</f>
        <v>0.7229000000000001</v>
      </c>
      <c r="F18" s="36">
        <f>SUM(F12:F17)</f>
        <v>0.63590000000000002</v>
      </c>
      <c r="G18" s="36">
        <f>SUM(G12:G17)</f>
        <v>0.75590000000000002</v>
      </c>
      <c r="H18" s="4"/>
      <c r="I18" s="62"/>
      <c r="J18" s="62"/>
      <c r="K18" s="65"/>
      <c r="L18" s="62"/>
      <c r="M18" s="62"/>
      <c r="N18" s="62"/>
      <c r="O18" s="4"/>
    </row>
    <row r="19" spans="1:15" x14ac:dyDescent="0.2">
      <c r="A19" s="16">
        <v>11</v>
      </c>
      <c r="B19" s="17" t="s">
        <v>37</v>
      </c>
      <c r="C19" s="16" t="s">
        <v>29</v>
      </c>
      <c r="D19" s="60">
        <v>1.1000000000000001E-3</v>
      </c>
      <c r="E19" s="60">
        <v>1.1000000000000001E-3</v>
      </c>
      <c r="F19" s="60">
        <v>1.1000000000000001E-3</v>
      </c>
      <c r="G19" s="60">
        <v>1.1000000000000001E-3</v>
      </c>
      <c r="H19" s="4"/>
      <c r="I19" s="84" t="s">
        <v>53</v>
      </c>
      <c r="J19" s="84"/>
      <c r="K19" s="62" t="s">
        <v>54</v>
      </c>
      <c r="L19" s="62" t="s">
        <v>55</v>
      </c>
      <c r="M19" s="63" t="s">
        <v>56</v>
      </c>
      <c r="N19" s="63"/>
      <c r="O19" s="4"/>
    </row>
    <row r="20" spans="1:15" x14ac:dyDescent="0.2">
      <c r="A20" s="16">
        <v>12</v>
      </c>
      <c r="B20" s="17" t="s">
        <v>38</v>
      </c>
      <c r="C20" s="16" t="s">
        <v>29</v>
      </c>
      <c r="D20" s="60">
        <v>2.5000000000000001E-3</v>
      </c>
      <c r="E20" s="58">
        <v>2.5000000000000001E-3</v>
      </c>
      <c r="F20" s="58">
        <v>2.7000000000000001E-3</v>
      </c>
      <c r="G20" s="58">
        <v>2.7000000000000001E-3</v>
      </c>
      <c r="H20" s="4"/>
      <c r="I20" s="62"/>
      <c r="J20" s="62"/>
      <c r="K20" s="62"/>
      <c r="L20" s="62"/>
      <c r="M20" s="62"/>
      <c r="N20" s="62"/>
      <c r="O20" s="4"/>
    </row>
    <row r="21" spans="1:15" x14ac:dyDescent="0.2">
      <c r="A21" s="16">
        <v>13</v>
      </c>
      <c r="B21" s="17" t="s">
        <v>39</v>
      </c>
      <c r="C21" s="16" t="s">
        <v>29</v>
      </c>
      <c r="D21" s="20">
        <v>2.9999999999999997E-4</v>
      </c>
      <c r="E21" s="20">
        <v>2.9999999999999997E-4</v>
      </c>
      <c r="F21" s="20">
        <v>2.9999999999999997E-4</v>
      </c>
      <c r="G21" s="20">
        <v>2.9999999999999997E-4</v>
      </c>
      <c r="H21" s="4"/>
      <c r="I21" s="62" t="s">
        <v>57</v>
      </c>
      <c r="J21" s="64">
        <v>0.44</v>
      </c>
      <c r="K21" s="62">
        <v>-5</v>
      </c>
      <c r="L21" s="62">
        <v>0.41799999999999998</v>
      </c>
      <c r="M21" s="64">
        <f>(F11+F14+L21+F17+F26)+ROUND((F11+F14+L21+F17+F26)*0.21,3)</f>
        <v>1.8455000000000001</v>
      </c>
      <c r="N21" s="62"/>
      <c r="O21" s="4"/>
    </row>
    <row r="22" spans="1:15" x14ac:dyDescent="0.2">
      <c r="A22" s="16">
        <v>14</v>
      </c>
      <c r="B22" s="17" t="s">
        <v>40</v>
      </c>
      <c r="C22" s="16" t="s">
        <v>29</v>
      </c>
      <c r="D22" s="20">
        <f>ROUND(D11*0.01,4)</f>
        <v>8.0000000000000002E-3</v>
      </c>
      <c r="E22" s="20">
        <f>ROUND(E11*0.01,4)</f>
        <v>7.7000000000000002E-3</v>
      </c>
      <c r="F22" s="20">
        <f>ROUND(F11*0.01,4)</f>
        <v>9.4999999999999998E-3</v>
      </c>
      <c r="G22" s="20">
        <f>ROUND(G11*0.01,4)</f>
        <v>9.4999999999999998E-3</v>
      </c>
      <c r="H22" s="4"/>
      <c r="K22" s="62">
        <v>-10</v>
      </c>
      <c r="L22" s="62">
        <v>0.39600000000000002</v>
      </c>
      <c r="M22" s="64">
        <f>(F11+F14+L22+F17+F26)+ROUND((F11+F14+L22+F17+F26)*0.21,3)</f>
        <v>1.8195000000000001</v>
      </c>
      <c r="N22" s="62"/>
      <c r="O22" s="4"/>
    </row>
    <row r="23" spans="1:15" x14ac:dyDescent="0.2">
      <c r="A23" s="16">
        <v>15</v>
      </c>
      <c r="B23" s="17" t="s">
        <v>41</v>
      </c>
      <c r="C23" s="16" t="s">
        <v>29</v>
      </c>
      <c r="D23" s="20">
        <v>2.1000000000000001E-2</v>
      </c>
      <c r="E23" s="20">
        <v>2.1000000000000001E-2</v>
      </c>
      <c r="F23" s="20">
        <v>2.1000000000000001E-2</v>
      </c>
      <c r="G23" s="20">
        <v>2.1000000000000001E-2</v>
      </c>
      <c r="H23" s="4"/>
      <c r="K23" s="62">
        <v>-15</v>
      </c>
      <c r="L23" s="62">
        <v>0.374</v>
      </c>
      <c r="M23" s="64">
        <f>(F11+F14+L23+F17+F26)+ROUND((F11+F14+L23+F17+F26)*0.21,3)</f>
        <v>1.7925</v>
      </c>
      <c r="N23" s="62"/>
      <c r="O23" s="4"/>
    </row>
    <row r="24" spans="1:15" x14ac:dyDescent="0.2">
      <c r="A24" s="16">
        <v>16</v>
      </c>
      <c r="B24" s="17" t="s">
        <v>42</v>
      </c>
      <c r="C24" s="16" t="s">
        <v>29</v>
      </c>
      <c r="D24" s="20">
        <v>2.4E-2</v>
      </c>
      <c r="E24" s="20">
        <v>2.4E-2</v>
      </c>
      <c r="F24" s="20">
        <v>2.4E-2</v>
      </c>
      <c r="G24" s="25" t="s">
        <v>43</v>
      </c>
      <c r="H24" s="4"/>
      <c r="I24" s="62"/>
      <c r="J24" s="62"/>
      <c r="K24" s="62">
        <v>-20</v>
      </c>
      <c r="L24" s="62">
        <v>0.35199999999999998</v>
      </c>
      <c r="M24" s="64">
        <f>(F11+F14+L24+F17+F26)+ROUND((F11+F14+L24+F17+F26)*0.21,3)</f>
        <v>1.7655000000000001</v>
      </c>
      <c r="N24" s="62"/>
      <c r="O24" s="4"/>
    </row>
    <row r="25" spans="1:15" x14ac:dyDescent="0.2">
      <c r="A25" s="16">
        <v>17</v>
      </c>
      <c r="B25" s="17" t="s">
        <v>44</v>
      </c>
      <c r="C25" s="16" t="s">
        <v>29</v>
      </c>
      <c r="D25" s="20">
        <v>6.3E-2</v>
      </c>
      <c r="E25" s="20">
        <v>6.3E-2</v>
      </c>
      <c r="F25" s="20">
        <v>6.4000000000000001E-2</v>
      </c>
      <c r="G25" s="20">
        <v>7.5999999999999998E-2</v>
      </c>
      <c r="H25" s="4"/>
      <c r="I25" s="62"/>
      <c r="J25" s="62"/>
      <c r="K25" s="62">
        <v>-25</v>
      </c>
      <c r="L25" s="68">
        <v>0.33</v>
      </c>
      <c r="M25" s="64">
        <f>(F11+F14+L25+F17+F26)+ROUND((F11+F14+L25+F17+F26)*0.21,3)</f>
        <v>1.7395</v>
      </c>
      <c r="N25" s="62"/>
      <c r="O25" s="4"/>
    </row>
    <row r="26" spans="1:15" x14ac:dyDescent="0.2">
      <c r="A26" s="34" t="s">
        <v>45</v>
      </c>
      <c r="B26" s="21" t="s">
        <v>46</v>
      </c>
      <c r="C26" s="35" t="s">
        <v>29</v>
      </c>
      <c r="D26" s="36">
        <f>SUM(D19:D25)</f>
        <v>0.11990000000000001</v>
      </c>
      <c r="E26" s="36">
        <f>SUM(E19:E25)</f>
        <v>0.11960000000000001</v>
      </c>
      <c r="F26" s="36">
        <f>SUM(F19:F25)</f>
        <v>0.12260000000000001</v>
      </c>
      <c r="G26" s="36">
        <f>SUM(G19:G25)</f>
        <v>0.1106</v>
      </c>
      <c r="H26" s="4"/>
      <c r="I26" s="62"/>
      <c r="J26" s="62"/>
      <c r="K26" s="74">
        <v>-30</v>
      </c>
      <c r="L26" s="75">
        <v>0.308</v>
      </c>
      <c r="M26" s="76">
        <f>(F11+F14+L26+F17+F26)+ROUND((F11+F14+L26+F17+F26)*0.21,3)</f>
        <v>1.7124999999999999</v>
      </c>
      <c r="N26" s="62"/>
      <c r="O26" s="4"/>
    </row>
    <row r="27" spans="1:15" x14ac:dyDescent="0.2">
      <c r="A27" s="16">
        <v>18</v>
      </c>
      <c r="B27" s="17" t="s">
        <v>47</v>
      </c>
      <c r="C27" s="16" t="s">
        <v>29</v>
      </c>
      <c r="D27" s="37">
        <f>SUM(D11+D18+D26)</f>
        <v>1.6518000000000002</v>
      </c>
      <c r="E27" s="37">
        <f>SUM(E11+E18+E26)</f>
        <v>1.6145</v>
      </c>
      <c r="F27" s="37">
        <f>SUM(F11+F18+F26)</f>
        <v>1.7125000000000001</v>
      </c>
      <c r="G27" s="37">
        <f>SUM(G11+G18+G26)</f>
        <v>1.8145</v>
      </c>
      <c r="H27" s="4"/>
      <c r="I27" s="62"/>
      <c r="J27" s="62"/>
      <c r="K27" s="77">
        <v>-35</v>
      </c>
      <c r="L27" s="77">
        <v>0.28599999999999998</v>
      </c>
      <c r="M27" s="79">
        <f>(F11+F14+L27+F17+F26)+ROUND((F11+F14+L27+F17+F26)*0.21,3)</f>
        <v>1.6864999999999999</v>
      </c>
      <c r="N27" s="62"/>
      <c r="O27" s="4"/>
    </row>
    <row r="28" spans="1:15" ht="13.9" customHeight="1" x14ac:dyDescent="0.2">
      <c r="A28" s="38" t="s">
        <v>48</v>
      </c>
      <c r="B28" s="39" t="s">
        <v>49</v>
      </c>
      <c r="C28" s="40" t="s">
        <v>29</v>
      </c>
      <c r="D28" s="41">
        <f>ROUND(D27,2)</f>
        <v>1.65</v>
      </c>
      <c r="E28" s="41">
        <f>ROUND(E27,2)</f>
        <v>1.61</v>
      </c>
      <c r="F28" s="41">
        <f>ROUND(F27,2)</f>
        <v>1.71</v>
      </c>
      <c r="G28" s="42">
        <f>ROUND(G27,2)</f>
        <v>1.81</v>
      </c>
      <c r="H28" s="4"/>
      <c r="I28" s="62"/>
      <c r="J28" s="62"/>
      <c r="K28" s="62">
        <v>-40</v>
      </c>
      <c r="L28" s="62">
        <v>0.26400000000000001</v>
      </c>
      <c r="M28" s="64">
        <f>(F11+F14+L28+F17+F26)+ROUND((F11+F14+L28+F17+F26)*0.21,3)</f>
        <v>1.6595000000000002</v>
      </c>
      <c r="N28" s="44"/>
      <c r="O28" s="4"/>
    </row>
    <row r="29" spans="1:15" ht="15" customHeight="1" x14ac:dyDescent="0.25">
      <c r="A29" s="83" t="s">
        <v>50</v>
      </c>
      <c r="B29" s="83"/>
      <c r="C29" s="16" t="s">
        <v>29</v>
      </c>
      <c r="D29" s="46">
        <v>1.61</v>
      </c>
      <c r="E29" s="47">
        <v>1.57</v>
      </c>
      <c r="F29" s="47">
        <v>1.68</v>
      </c>
      <c r="G29" s="48">
        <v>1.78</v>
      </c>
      <c r="H29" s="4"/>
      <c r="I29" s="62"/>
      <c r="J29" s="62"/>
      <c r="K29" s="62">
        <v>-45</v>
      </c>
      <c r="L29" s="62">
        <v>0.24199999999999999</v>
      </c>
      <c r="M29" s="64">
        <f>(F11+F14+L29+F17+F26)+ROUND((F11+F14+L29+F17+F26)*0.21,3)</f>
        <v>1.6324999999999998</v>
      </c>
    </row>
    <row r="30" spans="1:15" ht="13.9" customHeight="1" x14ac:dyDescent="0.2">
      <c r="A30" s="83" t="s">
        <v>51</v>
      </c>
      <c r="B30" s="83"/>
      <c r="C30" s="16" t="s">
        <v>29</v>
      </c>
      <c r="D30" s="43">
        <f>D28-D29</f>
        <v>3.9999999999999813E-2</v>
      </c>
      <c r="E30" s="43">
        <f>E28-E29</f>
        <v>4.0000000000000036E-2</v>
      </c>
      <c r="F30" s="43">
        <f>F28-F29</f>
        <v>3.0000000000000027E-2</v>
      </c>
      <c r="G30" s="43">
        <f>G28-G29</f>
        <v>3.0000000000000027E-2</v>
      </c>
      <c r="H30" s="56"/>
      <c r="I30" s="62"/>
      <c r="J30" s="62"/>
      <c r="K30" s="77">
        <v>-50</v>
      </c>
      <c r="L30" s="78">
        <v>0.22</v>
      </c>
      <c r="M30" s="79">
        <f>(F11+F14+L30+F17+F26)+ROUND((F11+F14+L30+F17+F26)*0.21,3)</f>
        <v>1.6065</v>
      </c>
    </row>
    <row r="31" spans="1:15" x14ac:dyDescent="0.2">
      <c r="K31" s="65"/>
      <c r="L31" s="62"/>
      <c r="M31" s="44"/>
    </row>
    <row r="32" spans="1:15" x14ac:dyDescent="0.2">
      <c r="B32" s="61"/>
      <c r="I32" s="62" t="s">
        <v>58</v>
      </c>
      <c r="J32" s="69">
        <v>0.54900000000000004</v>
      </c>
      <c r="K32" s="62">
        <v>-5</v>
      </c>
      <c r="L32" s="62">
        <v>0.51200000000000001</v>
      </c>
      <c r="M32" s="70">
        <f>(E11+E14+L32+E17+E26)+ROUND((E11+E14+L32+E17+E26)*0.21,3)</f>
        <v>1.7354999999999998</v>
      </c>
    </row>
    <row r="33" spans="2:13" x14ac:dyDescent="0.2">
      <c r="B33" s="61"/>
      <c r="K33" s="62">
        <v>-10</v>
      </c>
      <c r="L33" s="62">
        <v>0.49399999999999999</v>
      </c>
      <c r="M33" s="70">
        <f>(E11+E14+L33+E17+E26)+ROUND((E11+E14+L33+E17+E26)*0.21,3)</f>
        <v>1.7135</v>
      </c>
    </row>
    <row r="34" spans="2:13" x14ac:dyDescent="0.2">
      <c r="K34" s="62">
        <v>-15</v>
      </c>
      <c r="L34" s="62">
        <v>0.46700000000000003</v>
      </c>
      <c r="M34" s="70">
        <f>(E11+E14+L34+E17+E26)+ROUND((E11+E14+L34+E17+E26)*0.21,3)</f>
        <v>1.6815</v>
      </c>
    </row>
    <row r="35" spans="2:13" x14ac:dyDescent="0.2">
      <c r="K35" s="62">
        <v>-20</v>
      </c>
      <c r="L35" s="62">
        <v>0.439</v>
      </c>
      <c r="M35" s="70">
        <f>(E11+E14+L35+E17+E26)+ROUND((E11+E14+L35+E17+E26)*0.21,3)</f>
        <v>1.6475</v>
      </c>
    </row>
    <row r="36" spans="2:13" x14ac:dyDescent="0.2">
      <c r="K36" s="74">
        <v>-25</v>
      </c>
      <c r="L36" s="75">
        <v>0.41199999999999998</v>
      </c>
      <c r="M36" s="80">
        <f>(E11+E14+L36+E17+E26)+ROUND((E11+E14+L36+E17+E26)*0.21,3)</f>
        <v>1.6145</v>
      </c>
    </row>
    <row r="37" spans="2:13" x14ac:dyDescent="0.2">
      <c r="K37" s="62">
        <v>-30</v>
      </c>
      <c r="L37" s="62">
        <v>0.38400000000000001</v>
      </c>
      <c r="M37" s="70">
        <f>(E11+E14+L37+E17+E26)+ROUND((E11+E14+L37+E17+E26)*0.21,3)</f>
        <v>1.5805</v>
      </c>
    </row>
    <row r="38" spans="2:13" x14ac:dyDescent="0.2">
      <c r="K38" s="62">
        <v>-35</v>
      </c>
      <c r="L38" s="62">
        <v>0.35699999999999998</v>
      </c>
      <c r="M38" s="70">
        <f>(E11+E14+L38+E17+E26)+ROUND((E11+E14+L38+E17+E26)*0.21,3)</f>
        <v>1.5485000000000002</v>
      </c>
    </row>
    <row r="39" spans="2:13" x14ac:dyDescent="0.2">
      <c r="K39" s="62">
        <v>-40</v>
      </c>
      <c r="L39" s="62">
        <v>0.32900000000000001</v>
      </c>
      <c r="M39" s="70">
        <f>(E11+E14+L39+E17+E26)+ROUND((E11+E14+L39+E17+E26)*0.21,3)</f>
        <v>1.5145</v>
      </c>
    </row>
    <row r="40" spans="2:13" x14ac:dyDescent="0.2">
      <c r="K40" s="62">
        <v>-45</v>
      </c>
      <c r="L40" s="62">
        <v>0.30199999999999999</v>
      </c>
      <c r="M40" s="70">
        <f>(E11+E14+L40+E17+E26)+ROUND((E11+E14+L40+E17+E26)*0.21,3)</f>
        <v>1.4815</v>
      </c>
    </row>
    <row r="41" spans="2:13" x14ac:dyDescent="0.2">
      <c r="K41" s="62">
        <v>-50</v>
      </c>
      <c r="L41" s="62">
        <v>0.27500000000000002</v>
      </c>
      <c r="M41" s="70">
        <f>(E11+E14+L41+E17+E26)+ROUND((E11+E14+L41+E17+E26)*0.21,3)</f>
        <v>1.4485000000000001</v>
      </c>
    </row>
    <row r="43" spans="2:13" x14ac:dyDescent="0.2">
      <c r="K43" s="62">
        <v>-5</v>
      </c>
      <c r="L43" s="62">
        <v>0.51200000000000001</v>
      </c>
      <c r="M43" s="64">
        <f>(D11+D14+L43+D17+D26)+ROUND((D11+D14+L43+D17+D26)*0.21,3)</f>
        <v>1.7728000000000004</v>
      </c>
    </row>
    <row r="44" spans="2:13" x14ac:dyDescent="0.2">
      <c r="K44" s="62">
        <v>-10</v>
      </c>
      <c r="L44" s="62">
        <v>0.49399999999999999</v>
      </c>
      <c r="M44" s="64">
        <f>(D11+D14+L44+D17+D26)+ROUND((D11+D14+L44+D17+D26)*0.21,3)</f>
        <v>1.7508000000000001</v>
      </c>
    </row>
    <row r="45" spans="2:13" x14ac:dyDescent="0.2">
      <c r="I45" s="62" t="s">
        <v>59</v>
      </c>
      <c r="J45" s="69">
        <v>0.54900000000000004</v>
      </c>
      <c r="K45" s="62">
        <v>-15</v>
      </c>
      <c r="L45" s="62">
        <v>0.46700000000000003</v>
      </c>
      <c r="M45" s="70">
        <f>(D11+D14+L45+D17+D26)+ROUND((D11+D14+L45+D17+D26)*0.21,3)</f>
        <v>1.7178</v>
      </c>
    </row>
    <row r="46" spans="2:13" x14ac:dyDescent="0.2">
      <c r="K46" s="62">
        <v>-20</v>
      </c>
      <c r="L46" s="62">
        <v>0.439</v>
      </c>
      <c r="M46" s="70">
        <f>(D11+D14+L46+D17+D26)+ROUND((D11+D14+L46+D17+D26)*0.21,3)</f>
        <v>1.6838</v>
      </c>
    </row>
    <row r="47" spans="2:13" x14ac:dyDescent="0.2">
      <c r="K47" s="74">
        <v>-25</v>
      </c>
      <c r="L47" s="74">
        <v>0.41199999999999998</v>
      </c>
      <c r="M47" s="80">
        <f>(D11+D14+L47+D17+D26)+ROUND((D11+D14+L47+D17+D26)*0.21,3)</f>
        <v>1.6518000000000002</v>
      </c>
    </row>
    <row r="48" spans="2:13" x14ac:dyDescent="0.2">
      <c r="K48" s="62">
        <v>-30</v>
      </c>
      <c r="L48" s="62">
        <v>0.38400000000000001</v>
      </c>
      <c r="M48" s="70">
        <f>(D11+D14+L48+D17+D26)+ROUND((D11+D14+L48+D17+D26)*0.21,3)</f>
        <v>1.6178000000000003</v>
      </c>
    </row>
    <row r="49" spans="11:13" x14ac:dyDescent="0.2">
      <c r="K49" s="62">
        <v>-35</v>
      </c>
      <c r="L49" s="62">
        <v>0.35699999999999998</v>
      </c>
      <c r="M49" s="70">
        <f>(D11+D14+L49+D17+D26)+ROUND((D11+D14+L49+D17+D26)*0.21,3)</f>
        <v>1.5848</v>
      </c>
    </row>
    <row r="50" spans="11:13" x14ac:dyDescent="0.2">
      <c r="K50" s="62">
        <v>-40</v>
      </c>
      <c r="L50" s="62">
        <v>0.32900000000000001</v>
      </c>
      <c r="M50" s="70">
        <f>(D11+D14+L50+D17+D26)+ROUND((D11+D14+L50+D17+D26)*0.21,3)</f>
        <v>1.5508000000000002</v>
      </c>
    </row>
    <row r="51" spans="11:13" x14ac:dyDescent="0.2">
      <c r="K51" s="62">
        <v>-45</v>
      </c>
      <c r="L51" s="62">
        <v>0.30199999999999999</v>
      </c>
      <c r="M51" s="70">
        <f>(D11+D14+L51+D17+D26)+ROUND((D11+D14+L51+D17+D26)*0.21,3)</f>
        <v>1.5187999999999999</v>
      </c>
    </row>
    <row r="52" spans="11:13" x14ac:dyDescent="0.2">
      <c r="K52" s="62">
        <v>-50</v>
      </c>
      <c r="L52" s="62">
        <v>0.27500000000000002</v>
      </c>
      <c r="M52" s="70">
        <f>(D11+D14+L52+D17+D26)+ROUND((D11+D14+L52+D17+D26)*0.21,3)</f>
        <v>1.4858000000000002</v>
      </c>
    </row>
  </sheetData>
  <mergeCells count="5">
    <mergeCell ref="B1:G1"/>
    <mergeCell ref="A29:B29"/>
    <mergeCell ref="A30:B30"/>
    <mergeCell ref="I17:J17"/>
    <mergeCell ref="I19:J19"/>
  </mergeCells>
  <conditionalFormatting sqref="D30: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6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 (2)</vt:lpstr>
      <vt:lpstr>'Sheet1 (2)'!clan_2</vt:lpstr>
      <vt:lpstr>'Sheet1 (2)'!clan_4</vt:lpstr>
      <vt:lpstr>'Sheet1 (2)'!sadrzaj1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Peko Sekulic</dc:creator>
  <cp:lastModifiedBy>Naftagas MRNG</cp:lastModifiedBy>
  <cp:lastPrinted>2026-04-03T08:47:31Z</cp:lastPrinted>
  <dcterms:created xsi:type="dcterms:W3CDTF">2024-09-23T06:54:56Z</dcterms:created>
  <dcterms:modified xsi:type="dcterms:W3CDTF">2026-05-04T08:51:08Z</dcterms:modified>
</cp:coreProperties>
</file>