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leksandar.mihaljevi\Desktop\OPEN DATA PODACI\"/>
    </mc:Choice>
  </mc:AlternateContent>
  <xr:revisionPtr revIDLastSave="0" documentId="8_{C84848F2-7614-4078-8242-CDDEE672FC22}" xr6:coauthVersionLast="36" xr6:coauthVersionMax="36" xr10:uidLastSave="{00000000-0000-0000-0000-000000000000}"/>
  <workbookProtection workbookAlgorithmName="SHA-512" workbookHashValue="QulhLQK2nfCRAJ14RYlo0g19laKme2eydLDHBfbdLV2+h0mGRuCZj8SeVgbkJndhbPWyQEU2knYv4CPG9azWVQ==" workbookSaltValue="30sG2XVwFILoPQ+3RxTm5A==" workbookSpinCount="100000" lockStructure="1"/>
  <bookViews>
    <workbookView xWindow="0" yWindow="0" windowWidth="28800" windowHeight="12225" firstSheet="1" activeTab="1" xr2:uid="{00000000-000D-0000-FFFF-FFFF00000000}"/>
  </bookViews>
  <sheets>
    <sheet name="Master" sheetId="4" state="hidden" r:id="rId1"/>
    <sheet name="Pregled" sheetId="2" r:id="rId2"/>
    <sheet name="Analitika 2025" sheetId="3" r:id="rId3"/>
    <sheet name="2025" sheetId="1" r:id="rId4"/>
  </sheets>
  <externalReferences>
    <externalReference r:id="rId5"/>
  </externalReferences>
  <definedNames>
    <definedName name="_xlnm.Print_Area" localSheetId="2">'Analitika 2025'!$B$3:$Q$197</definedName>
    <definedName name="_xlnm.Print_Area" localSheetId="1">Pregled!$B$1:$U$38</definedName>
    <definedName name="_xlnm.Print_Titles" localSheetId="2">'Analitika 2025'!$3:$7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91" i="1" l="1"/>
  <c r="O391" i="1"/>
  <c r="N391" i="1"/>
  <c r="M391" i="1"/>
  <c r="L391" i="1"/>
  <c r="K391" i="1"/>
  <c r="J391" i="1"/>
  <c r="I391" i="1"/>
  <c r="H391" i="1"/>
  <c r="G391" i="1"/>
  <c r="F391" i="1"/>
  <c r="E391" i="1"/>
  <c r="Q391" i="1" s="1"/>
  <c r="P387" i="1"/>
  <c r="O387" i="1"/>
  <c r="N387" i="1"/>
  <c r="M387" i="1"/>
  <c r="L387" i="1"/>
  <c r="K387" i="1"/>
  <c r="J387" i="1"/>
  <c r="I387" i="1"/>
  <c r="H387" i="1"/>
  <c r="G387" i="1"/>
  <c r="F387" i="1"/>
  <c r="E387" i="1"/>
  <c r="Q387" i="1" s="1"/>
  <c r="P383" i="1"/>
  <c r="O383" i="1"/>
  <c r="N383" i="1"/>
  <c r="M383" i="1"/>
  <c r="L383" i="1"/>
  <c r="K383" i="1"/>
  <c r="J383" i="1"/>
  <c r="I383" i="1"/>
  <c r="H383" i="1"/>
  <c r="G383" i="1"/>
  <c r="F383" i="1"/>
  <c r="E383" i="1"/>
  <c r="Q383" i="1" s="1"/>
  <c r="P377" i="1"/>
  <c r="O377" i="1"/>
  <c r="N377" i="1"/>
  <c r="M377" i="1"/>
  <c r="L377" i="1"/>
  <c r="K377" i="1"/>
  <c r="J377" i="1"/>
  <c r="J373" i="1" s="1"/>
  <c r="I377" i="1"/>
  <c r="H377" i="1"/>
  <c r="G377" i="1"/>
  <c r="F377" i="1"/>
  <c r="E377" i="1"/>
  <c r="P373" i="1"/>
  <c r="O373" i="1"/>
  <c r="N373" i="1"/>
  <c r="M373" i="1"/>
  <c r="L373" i="1"/>
  <c r="K373" i="1"/>
  <c r="H373" i="1"/>
  <c r="G373" i="1"/>
  <c r="F373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Q371" i="1" s="1"/>
  <c r="P367" i="1"/>
  <c r="O367" i="1"/>
  <c r="N367" i="1"/>
  <c r="M367" i="1"/>
  <c r="L367" i="1"/>
  <c r="K367" i="1"/>
  <c r="J367" i="1"/>
  <c r="I367" i="1"/>
  <c r="H367" i="1"/>
  <c r="G367" i="1"/>
  <c r="F367" i="1"/>
  <c r="E367" i="1"/>
  <c r="Q367" i="1" s="1"/>
  <c r="P362" i="1"/>
  <c r="O362" i="1"/>
  <c r="N362" i="1"/>
  <c r="M362" i="1"/>
  <c r="L362" i="1"/>
  <c r="K362" i="1"/>
  <c r="J362" i="1"/>
  <c r="I362" i="1"/>
  <c r="H362" i="1"/>
  <c r="G362" i="1"/>
  <c r="F362" i="1"/>
  <c r="E362" i="1"/>
  <c r="Q362" i="1" s="1"/>
  <c r="P357" i="1"/>
  <c r="O357" i="1"/>
  <c r="N357" i="1"/>
  <c r="M357" i="1"/>
  <c r="L357" i="1"/>
  <c r="K357" i="1"/>
  <c r="J357" i="1"/>
  <c r="I357" i="1"/>
  <c r="H357" i="1"/>
  <c r="G357" i="1"/>
  <c r="F357" i="1"/>
  <c r="F353" i="1" s="1"/>
  <c r="E357" i="1"/>
  <c r="Q357" i="1" s="1"/>
  <c r="P354" i="1"/>
  <c r="O354" i="1"/>
  <c r="N354" i="1"/>
  <c r="M354" i="1"/>
  <c r="L354" i="1"/>
  <c r="K354" i="1"/>
  <c r="J354" i="1"/>
  <c r="I354" i="1"/>
  <c r="H354" i="1"/>
  <c r="G354" i="1"/>
  <c r="F354" i="1"/>
  <c r="E354" i="1"/>
  <c r="Q354" i="1" s="1"/>
  <c r="P353" i="1"/>
  <c r="O353" i="1"/>
  <c r="N353" i="1"/>
  <c r="M353" i="1"/>
  <c r="L353" i="1"/>
  <c r="K353" i="1"/>
  <c r="J353" i="1"/>
  <c r="H353" i="1"/>
  <c r="G353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P349" i="1"/>
  <c r="O349" i="1"/>
  <c r="N349" i="1"/>
  <c r="M349" i="1"/>
  <c r="M340" i="1" s="1"/>
  <c r="L349" i="1"/>
  <c r="K349" i="1"/>
  <c r="J349" i="1"/>
  <c r="I349" i="1"/>
  <c r="H349" i="1"/>
  <c r="G349" i="1"/>
  <c r="F349" i="1"/>
  <c r="E349" i="1"/>
  <c r="P343" i="1"/>
  <c r="O343" i="1"/>
  <c r="N343" i="1"/>
  <c r="N340" i="1" s="1"/>
  <c r="M343" i="1"/>
  <c r="L343" i="1"/>
  <c r="K343" i="1"/>
  <c r="J343" i="1"/>
  <c r="I343" i="1"/>
  <c r="H343" i="1"/>
  <c r="G343" i="1"/>
  <c r="G340" i="1" s="1"/>
  <c r="F343" i="1"/>
  <c r="F340" i="1" s="1"/>
  <c r="E343" i="1"/>
  <c r="Q343" i="1" s="1"/>
  <c r="P341" i="1"/>
  <c r="O341" i="1"/>
  <c r="N341" i="1"/>
  <c r="M341" i="1"/>
  <c r="L341" i="1"/>
  <c r="K341" i="1"/>
  <c r="J341" i="1"/>
  <c r="I341" i="1"/>
  <c r="I340" i="1" s="1"/>
  <c r="H341" i="1"/>
  <c r="G341" i="1"/>
  <c r="F341" i="1"/>
  <c r="E341" i="1"/>
  <c r="Q341" i="1" s="1"/>
  <c r="P340" i="1"/>
  <c r="O340" i="1"/>
  <c r="L340" i="1"/>
  <c r="K340" i="1"/>
  <c r="J340" i="1"/>
  <c r="H340" i="1"/>
  <c r="P338" i="1"/>
  <c r="O338" i="1"/>
  <c r="N338" i="1"/>
  <c r="M338" i="1"/>
  <c r="M319" i="1" s="1"/>
  <c r="L338" i="1"/>
  <c r="K338" i="1"/>
  <c r="J338" i="1"/>
  <c r="I338" i="1"/>
  <c r="H338" i="1"/>
  <c r="G338" i="1"/>
  <c r="F338" i="1"/>
  <c r="E338" i="1"/>
  <c r="Q338" i="1" s="1"/>
  <c r="P336" i="1"/>
  <c r="O336" i="1"/>
  <c r="N336" i="1"/>
  <c r="M336" i="1"/>
  <c r="L336" i="1"/>
  <c r="K336" i="1"/>
  <c r="J336" i="1"/>
  <c r="I336" i="1"/>
  <c r="H336" i="1"/>
  <c r="G336" i="1"/>
  <c r="G319" i="1" s="1"/>
  <c r="F336" i="1"/>
  <c r="F319" i="1" s="1"/>
  <c r="E336" i="1"/>
  <c r="Q336" i="1" s="1"/>
  <c r="P334" i="1"/>
  <c r="O334" i="1"/>
  <c r="N334" i="1"/>
  <c r="M334" i="1"/>
  <c r="L334" i="1"/>
  <c r="K334" i="1"/>
  <c r="J334" i="1"/>
  <c r="I334" i="1"/>
  <c r="H334" i="1"/>
  <c r="G334" i="1"/>
  <c r="F334" i="1"/>
  <c r="E334" i="1"/>
  <c r="Q334" i="1" s="1"/>
  <c r="P320" i="1"/>
  <c r="O320" i="1"/>
  <c r="N320" i="1"/>
  <c r="M320" i="1"/>
  <c r="L320" i="1"/>
  <c r="K320" i="1"/>
  <c r="J320" i="1"/>
  <c r="I320" i="1"/>
  <c r="I319" i="1" s="1"/>
  <c r="H320" i="1"/>
  <c r="G320" i="1"/>
  <c r="F320" i="1"/>
  <c r="E320" i="1"/>
  <c r="Q320" i="1" s="1"/>
  <c r="P319" i="1"/>
  <c r="O319" i="1"/>
  <c r="N319" i="1"/>
  <c r="L319" i="1"/>
  <c r="K319" i="1"/>
  <c r="J319" i="1"/>
  <c r="H319" i="1"/>
  <c r="P317" i="1"/>
  <c r="O317" i="1"/>
  <c r="O306" i="1" s="1"/>
  <c r="N317" i="1"/>
  <c r="M317" i="1"/>
  <c r="L317" i="1"/>
  <c r="K317" i="1"/>
  <c r="J317" i="1"/>
  <c r="I317" i="1"/>
  <c r="H317" i="1"/>
  <c r="G317" i="1"/>
  <c r="F317" i="1"/>
  <c r="E317" i="1"/>
  <c r="P306" i="1"/>
  <c r="N306" i="1"/>
  <c r="M306" i="1"/>
  <c r="L306" i="1"/>
  <c r="K306" i="1"/>
  <c r="J306" i="1"/>
  <c r="I306" i="1"/>
  <c r="H306" i="1"/>
  <c r="G306" i="1"/>
  <c r="F306" i="1"/>
  <c r="E306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Q294" i="1" s="1"/>
  <c r="P293" i="1"/>
  <c r="O293" i="1"/>
  <c r="N293" i="1"/>
  <c r="M293" i="1"/>
  <c r="L293" i="1"/>
  <c r="K293" i="1"/>
  <c r="J293" i="1"/>
  <c r="I293" i="1"/>
  <c r="H293" i="1"/>
  <c r="G293" i="1"/>
  <c r="F293" i="1"/>
  <c r="E293" i="1"/>
  <c r="Q293" i="1" s="1"/>
  <c r="P291" i="1"/>
  <c r="O291" i="1"/>
  <c r="N291" i="1"/>
  <c r="M291" i="1"/>
  <c r="L291" i="1"/>
  <c r="K291" i="1"/>
  <c r="J291" i="1"/>
  <c r="I291" i="1"/>
  <c r="H291" i="1"/>
  <c r="G291" i="1"/>
  <c r="F291" i="1"/>
  <c r="E291" i="1"/>
  <c r="Q291" i="1" s="1"/>
  <c r="P283" i="1"/>
  <c r="O283" i="1"/>
  <c r="N283" i="1"/>
  <c r="M283" i="1"/>
  <c r="L283" i="1"/>
  <c r="K283" i="1"/>
  <c r="J283" i="1"/>
  <c r="I283" i="1"/>
  <c r="H283" i="1"/>
  <c r="G283" i="1"/>
  <c r="F283" i="1"/>
  <c r="E283" i="1"/>
  <c r="Q283" i="1" s="1"/>
  <c r="P278" i="1"/>
  <c r="O278" i="1"/>
  <c r="N278" i="1"/>
  <c r="M278" i="1"/>
  <c r="L278" i="1"/>
  <c r="K278" i="1"/>
  <c r="K251" i="1" s="1"/>
  <c r="J278" i="1"/>
  <c r="I278" i="1"/>
  <c r="H278" i="1"/>
  <c r="G278" i="1"/>
  <c r="G251" i="1" s="1"/>
  <c r="F278" i="1"/>
  <c r="E278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Q276" i="1" s="1"/>
  <c r="P270" i="1"/>
  <c r="O270" i="1"/>
  <c r="N270" i="1"/>
  <c r="M270" i="1"/>
  <c r="L270" i="1"/>
  <c r="K270" i="1"/>
  <c r="J270" i="1"/>
  <c r="I270" i="1"/>
  <c r="H270" i="1"/>
  <c r="G270" i="1"/>
  <c r="F270" i="1"/>
  <c r="E270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P259" i="1"/>
  <c r="O259" i="1"/>
  <c r="N259" i="1"/>
  <c r="M259" i="1"/>
  <c r="L259" i="1"/>
  <c r="K259" i="1"/>
  <c r="J259" i="1"/>
  <c r="J251" i="1" s="1"/>
  <c r="I259" i="1"/>
  <c r="H259" i="1"/>
  <c r="G259" i="1"/>
  <c r="F259" i="1"/>
  <c r="F251" i="1" s="1"/>
  <c r="E259" i="1"/>
  <c r="Q259" i="1" s="1"/>
  <c r="P255" i="1"/>
  <c r="O255" i="1"/>
  <c r="N255" i="1"/>
  <c r="M255" i="1"/>
  <c r="M251" i="1" s="1"/>
  <c r="L255" i="1"/>
  <c r="K255" i="1"/>
  <c r="J255" i="1"/>
  <c r="I255" i="1"/>
  <c r="H255" i="1"/>
  <c r="G255" i="1"/>
  <c r="F255" i="1"/>
  <c r="E255" i="1"/>
  <c r="Q255" i="1" s="1"/>
  <c r="P252" i="1"/>
  <c r="O252" i="1"/>
  <c r="N252" i="1"/>
  <c r="M252" i="1"/>
  <c r="L252" i="1"/>
  <c r="K252" i="1"/>
  <c r="J252" i="1"/>
  <c r="I252" i="1"/>
  <c r="H252" i="1"/>
  <c r="G252" i="1"/>
  <c r="F252" i="1"/>
  <c r="E252" i="1"/>
  <c r="Q252" i="1" s="1"/>
  <c r="P251" i="1"/>
  <c r="O251" i="1"/>
  <c r="N251" i="1"/>
  <c r="L251" i="1"/>
  <c r="H251" i="1"/>
  <c r="P249" i="1"/>
  <c r="O249" i="1"/>
  <c r="N249" i="1"/>
  <c r="M249" i="1"/>
  <c r="L249" i="1"/>
  <c r="K249" i="1"/>
  <c r="J249" i="1"/>
  <c r="I249" i="1"/>
  <c r="H249" i="1"/>
  <c r="G249" i="1"/>
  <c r="G238" i="1" s="1"/>
  <c r="F249" i="1"/>
  <c r="E249" i="1"/>
  <c r="Q249" i="1" s="1"/>
  <c r="P245" i="1"/>
  <c r="O245" i="1"/>
  <c r="N245" i="1"/>
  <c r="M245" i="1"/>
  <c r="L245" i="1"/>
  <c r="K245" i="1"/>
  <c r="J245" i="1"/>
  <c r="I245" i="1"/>
  <c r="H245" i="1"/>
  <c r="G245" i="1"/>
  <c r="F245" i="1"/>
  <c r="E245" i="1"/>
  <c r="Q245" i="1" s="1"/>
  <c r="P243" i="1"/>
  <c r="O243" i="1"/>
  <c r="N243" i="1"/>
  <c r="M243" i="1"/>
  <c r="L243" i="1"/>
  <c r="K243" i="1"/>
  <c r="J243" i="1"/>
  <c r="I243" i="1"/>
  <c r="I238" i="1" s="1"/>
  <c r="H243" i="1"/>
  <c r="G243" i="1"/>
  <c r="F243" i="1"/>
  <c r="F238" i="1" s="1"/>
  <c r="E243" i="1"/>
  <c r="P239" i="1"/>
  <c r="O239" i="1"/>
  <c r="N239" i="1"/>
  <c r="M239" i="1"/>
  <c r="L239" i="1"/>
  <c r="K239" i="1"/>
  <c r="J239" i="1"/>
  <c r="J238" i="1" s="1"/>
  <c r="I239" i="1"/>
  <c r="H239" i="1"/>
  <c r="G239" i="1"/>
  <c r="F239" i="1"/>
  <c r="E239" i="1"/>
  <c r="Q239" i="1" s="1"/>
  <c r="P238" i="1"/>
  <c r="O238" i="1"/>
  <c r="N238" i="1"/>
  <c r="M238" i="1"/>
  <c r="L238" i="1"/>
  <c r="K238" i="1"/>
  <c r="H238" i="1"/>
  <c r="P236" i="1"/>
  <c r="O236" i="1"/>
  <c r="N236" i="1"/>
  <c r="M236" i="1"/>
  <c r="L236" i="1"/>
  <c r="K236" i="1"/>
  <c r="J236" i="1"/>
  <c r="I236" i="1"/>
  <c r="I227" i="1" s="1"/>
  <c r="H236" i="1"/>
  <c r="G236" i="1"/>
  <c r="F236" i="1"/>
  <c r="F227" i="1" s="1"/>
  <c r="E236" i="1"/>
  <c r="E227" i="1" s="1"/>
  <c r="Q227" i="1" s="1"/>
  <c r="P228" i="1"/>
  <c r="O228" i="1"/>
  <c r="N228" i="1"/>
  <c r="M228" i="1"/>
  <c r="L228" i="1"/>
  <c r="K228" i="1"/>
  <c r="J228" i="1"/>
  <c r="J227" i="1" s="1"/>
  <c r="I228" i="1"/>
  <c r="H228" i="1"/>
  <c r="G228" i="1"/>
  <c r="F228" i="1"/>
  <c r="E228" i="1"/>
  <c r="P227" i="1"/>
  <c r="O227" i="1"/>
  <c r="N227" i="1"/>
  <c r="M227" i="1"/>
  <c r="L227" i="1"/>
  <c r="K227" i="1"/>
  <c r="H227" i="1"/>
  <c r="G227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Q225" i="1" s="1"/>
  <c r="P223" i="1"/>
  <c r="O223" i="1"/>
  <c r="N223" i="1"/>
  <c r="M223" i="1"/>
  <c r="L223" i="1"/>
  <c r="K223" i="1"/>
  <c r="J223" i="1"/>
  <c r="I223" i="1"/>
  <c r="H223" i="1"/>
  <c r="G223" i="1"/>
  <c r="F223" i="1"/>
  <c r="E223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Q221" i="1" s="1"/>
  <c r="P219" i="1"/>
  <c r="O219" i="1"/>
  <c r="N219" i="1"/>
  <c r="M219" i="1"/>
  <c r="L219" i="1"/>
  <c r="K219" i="1"/>
  <c r="J219" i="1"/>
  <c r="I219" i="1"/>
  <c r="H219" i="1"/>
  <c r="G219" i="1"/>
  <c r="F219" i="1"/>
  <c r="E219" i="1"/>
  <c r="Q219" i="1" s="1"/>
  <c r="P217" i="1"/>
  <c r="O217" i="1"/>
  <c r="O205" i="1" s="1"/>
  <c r="N217" i="1"/>
  <c r="M217" i="1"/>
  <c r="L217" i="1"/>
  <c r="K217" i="1"/>
  <c r="J217" i="1"/>
  <c r="I217" i="1"/>
  <c r="H217" i="1"/>
  <c r="G217" i="1"/>
  <c r="G205" i="1" s="1"/>
  <c r="F217" i="1"/>
  <c r="F205" i="1" s="1"/>
  <c r="E217" i="1"/>
  <c r="Q217" i="1" s="1"/>
  <c r="P213" i="1"/>
  <c r="O213" i="1"/>
  <c r="N213" i="1"/>
  <c r="N205" i="1" s="1"/>
  <c r="M213" i="1"/>
  <c r="L213" i="1"/>
  <c r="K213" i="1"/>
  <c r="J213" i="1"/>
  <c r="J205" i="1" s="1"/>
  <c r="I213" i="1"/>
  <c r="H213" i="1"/>
  <c r="G213" i="1"/>
  <c r="F213" i="1"/>
  <c r="E213" i="1"/>
  <c r="Q213" i="1" s="1"/>
  <c r="P210" i="1"/>
  <c r="O210" i="1"/>
  <c r="N210" i="1"/>
  <c r="M210" i="1"/>
  <c r="M205" i="1" s="1"/>
  <c r="L210" i="1"/>
  <c r="K210" i="1"/>
  <c r="J210" i="1"/>
  <c r="I210" i="1"/>
  <c r="H210" i="1"/>
  <c r="G210" i="1"/>
  <c r="F210" i="1"/>
  <c r="E210" i="1"/>
  <c r="Q210" i="1" s="1"/>
  <c r="P206" i="1"/>
  <c r="P205" i="1" s="1"/>
  <c r="P204" i="1" s="1"/>
  <c r="O206" i="1"/>
  <c r="N206" i="1"/>
  <c r="M206" i="1"/>
  <c r="L206" i="1"/>
  <c r="K206" i="1"/>
  <c r="J206" i="1"/>
  <c r="I206" i="1"/>
  <c r="H206" i="1"/>
  <c r="G206" i="1"/>
  <c r="F206" i="1"/>
  <c r="E206" i="1"/>
  <c r="Q206" i="1" s="1"/>
  <c r="L205" i="1"/>
  <c r="K205" i="1"/>
  <c r="H205" i="1"/>
  <c r="Q392" i="1"/>
  <c r="Q390" i="1"/>
  <c r="Q389" i="1"/>
  <c r="Q388" i="1"/>
  <c r="Q386" i="1"/>
  <c r="Q385" i="1"/>
  <c r="Q384" i="1"/>
  <c r="Q382" i="1"/>
  <c r="Q381" i="1"/>
  <c r="Q380" i="1"/>
  <c r="Q379" i="1"/>
  <c r="Q378" i="1"/>
  <c r="Q377" i="1"/>
  <c r="Q376" i="1"/>
  <c r="Q375" i="1"/>
  <c r="Q374" i="1"/>
  <c r="Q372" i="1"/>
  <c r="Q370" i="1"/>
  <c r="Q369" i="1"/>
  <c r="Q368" i="1"/>
  <c r="Q366" i="1"/>
  <c r="Q365" i="1"/>
  <c r="Q364" i="1"/>
  <c r="Q363" i="1"/>
  <c r="Q361" i="1"/>
  <c r="Q360" i="1"/>
  <c r="Q359" i="1"/>
  <c r="Q358" i="1"/>
  <c r="Q356" i="1"/>
  <c r="Q355" i="1"/>
  <c r="Q352" i="1"/>
  <c r="Q351" i="1"/>
  <c r="Q350" i="1"/>
  <c r="Q349" i="1"/>
  <c r="Q348" i="1"/>
  <c r="Q347" i="1"/>
  <c r="Q346" i="1"/>
  <c r="Q345" i="1"/>
  <c r="Q344" i="1"/>
  <c r="Q342" i="1"/>
  <c r="Q339" i="1"/>
  <c r="Q337" i="1"/>
  <c r="Q335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5" i="1"/>
  <c r="Q304" i="1"/>
  <c r="Q303" i="1"/>
  <c r="Q302" i="1"/>
  <c r="Q301" i="1"/>
  <c r="Q300" i="1"/>
  <c r="Q299" i="1"/>
  <c r="Q298" i="1"/>
  <c r="Q297" i="1"/>
  <c r="Q296" i="1"/>
  <c r="Q295" i="1"/>
  <c r="Q292" i="1"/>
  <c r="Q290" i="1"/>
  <c r="Q289" i="1"/>
  <c r="Q288" i="1"/>
  <c r="Q287" i="1"/>
  <c r="Q286" i="1"/>
  <c r="Q285" i="1"/>
  <c r="Q284" i="1"/>
  <c r="Q282" i="1"/>
  <c r="Q281" i="1"/>
  <c r="Q280" i="1"/>
  <c r="Q279" i="1"/>
  <c r="Q278" i="1"/>
  <c r="Q277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8" i="1"/>
  <c r="Q257" i="1"/>
  <c r="Q256" i="1"/>
  <c r="Q254" i="1"/>
  <c r="Q253" i="1"/>
  <c r="Q250" i="1"/>
  <c r="Q248" i="1"/>
  <c r="Q247" i="1"/>
  <c r="Q246" i="1"/>
  <c r="Q244" i="1"/>
  <c r="Q243" i="1"/>
  <c r="Q242" i="1"/>
  <c r="Q241" i="1"/>
  <c r="Q240" i="1"/>
  <c r="Q237" i="1"/>
  <c r="Q235" i="1"/>
  <c r="Q234" i="1"/>
  <c r="Q233" i="1"/>
  <c r="Q232" i="1"/>
  <c r="Q231" i="1"/>
  <c r="Q230" i="1"/>
  <c r="Q229" i="1"/>
  <c r="Q228" i="1"/>
  <c r="Q226" i="1"/>
  <c r="Q224" i="1"/>
  <c r="Q223" i="1"/>
  <c r="Q222" i="1"/>
  <c r="Q220" i="1"/>
  <c r="Q218" i="1"/>
  <c r="Q216" i="1"/>
  <c r="Q215" i="1"/>
  <c r="Q214" i="1"/>
  <c r="Q212" i="1"/>
  <c r="Q211" i="1"/>
  <c r="Q209" i="1"/>
  <c r="Q208" i="1"/>
  <c r="Q207" i="1"/>
  <c r="I373" i="1" l="1"/>
  <c r="E373" i="1"/>
  <c r="Q373" i="1" s="1"/>
  <c r="I353" i="1"/>
  <c r="E353" i="1"/>
  <c r="E340" i="1"/>
  <c r="Q340" i="1" s="1"/>
  <c r="E319" i="1"/>
  <c r="Q319" i="1" s="1"/>
  <c r="Q306" i="1"/>
  <c r="O204" i="1"/>
  <c r="K204" i="1"/>
  <c r="I251" i="1"/>
  <c r="L204" i="1"/>
  <c r="E251" i="1"/>
  <c r="Q251" i="1" s="1"/>
  <c r="E238" i="1"/>
  <c r="G204" i="1"/>
  <c r="Q238" i="1"/>
  <c r="Q236" i="1"/>
  <c r="M204" i="1"/>
  <c r="H204" i="1"/>
  <c r="N204" i="1"/>
  <c r="F204" i="1"/>
  <c r="J204" i="1"/>
  <c r="I205" i="1"/>
  <c r="E205" i="1"/>
  <c r="Q205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I204" i="1" l="1"/>
  <c r="Q353" i="1"/>
  <c r="E204" i="1"/>
  <c r="C6" i="4"/>
  <c r="F9" i="4"/>
  <c r="F15" i="4" s="1"/>
  <c r="D4" i="4"/>
  <c r="Q204" i="1" l="1"/>
  <c r="L4" i="3"/>
  <c r="K9" i="3" s="1"/>
  <c r="U188" i="1"/>
  <c r="F189" i="3" s="1"/>
  <c r="U180" i="1"/>
  <c r="F181" i="3" s="1"/>
  <c r="U172" i="1"/>
  <c r="F173" i="3" s="1"/>
  <c r="U164" i="1"/>
  <c r="F165" i="3" s="1"/>
  <c r="U156" i="1"/>
  <c r="F157" i="3" s="1"/>
  <c r="U148" i="1"/>
  <c r="F149" i="3" s="1"/>
  <c r="U140" i="1"/>
  <c r="F141" i="3" s="1"/>
  <c r="U132" i="1"/>
  <c r="F133" i="3" s="1"/>
  <c r="U124" i="1"/>
  <c r="F125" i="3" s="1"/>
  <c r="U116" i="1"/>
  <c r="F117" i="3" s="1"/>
  <c r="U108" i="1"/>
  <c r="F109" i="3" s="1"/>
  <c r="U100" i="1"/>
  <c r="F101" i="3" s="1"/>
  <c r="U92" i="1"/>
  <c r="F93" i="3" s="1"/>
  <c r="U84" i="1"/>
  <c r="F85" i="3" s="1"/>
  <c r="U76" i="1"/>
  <c r="F77" i="3" s="1"/>
  <c r="U68" i="1"/>
  <c r="F69" i="3" s="1"/>
  <c r="U195" i="1"/>
  <c r="F196" i="3" s="1"/>
  <c r="U187" i="1"/>
  <c r="F188" i="3" s="1"/>
  <c r="U179" i="1"/>
  <c r="F180" i="3" s="1"/>
  <c r="U171" i="1"/>
  <c r="F172" i="3" s="1"/>
  <c r="U163" i="1"/>
  <c r="F164" i="3" s="1"/>
  <c r="U155" i="1"/>
  <c r="F156" i="3" s="1"/>
  <c r="U147" i="1"/>
  <c r="F148" i="3" s="1"/>
  <c r="U139" i="1"/>
  <c r="F140" i="3" s="1"/>
  <c r="U131" i="1"/>
  <c r="F132" i="3" s="1"/>
  <c r="U123" i="1"/>
  <c r="F124" i="3" s="1"/>
  <c r="U115" i="1"/>
  <c r="F116" i="3" s="1"/>
  <c r="U107" i="1"/>
  <c r="F108" i="3" s="1"/>
  <c r="U99" i="1"/>
  <c r="F100" i="3" s="1"/>
  <c r="U91" i="1"/>
  <c r="F92" i="3" s="1"/>
  <c r="U83" i="1"/>
  <c r="F84" i="3" s="1"/>
  <c r="U191" i="1"/>
  <c r="F192" i="3" s="1"/>
  <c r="U181" i="1"/>
  <c r="F182" i="3" s="1"/>
  <c r="U169" i="1"/>
  <c r="F170" i="3" s="1"/>
  <c r="U159" i="1"/>
  <c r="F160" i="3" s="1"/>
  <c r="U149" i="1"/>
  <c r="F150" i="3" s="1"/>
  <c r="U137" i="1"/>
  <c r="F138" i="3" s="1"/>
  <c r="U127" i="1"/>
  <c r="F128" i="3" s="1"/>
  <c r="U117" i="1"/>
  <c r="F118" i="3" s="1"/>
  <c r="U105" i="1"/>
  <c r="F106" i="3" s="1"/>
  <c r="U95" i="1"/>
  <c r="F96" i="3" s="1"/>
  <c r="U85" i="1"/>
  <c r="F86" i="3" s="1"/>
  <c r="U74" i="1"/>
  <c r="F75" i="3" s="1"/>
  <c r="U65" i="1"/>
  <c r="F66" i="3" s="1"/>
  <c r="U57" i="1"/>
  <c r="F58" i="3" s="1"/>
  <c r="U49" i="1"/>
  <c r="F50" i="3" s="1"/>
  <c r="U41" i="1"/>
  <c r="F42" i="3" s="1"/>
  <c r="U33" i="1"/>
  <c r="F34" i="3" s="1"/>
  <c r="U25" i="1"/>
  <c r="F26" i="3" s="1"/>
  <c r="U17" i="1"/>
  <c r="F18" i="3" s="1"/>
  <c r="U9" i="1"/>
  <c r="F10" i="3" s="1"/>
  <c r="U385" i="1"/>
  <c r="E189" i="3" s="1"/>
  <c r="U377" i="1"/>
  <c r="E181" i="3" s="1"/>
  <c r="U369" i="1"/>
  <c r="E173" i="3" s="1"/>
  <c r="U361" i="1"/>
  <c r="E165" i="3" s="1"/>
  <c r="U353" i="1"/>
  <c r="E157" i="3" s="1"/>
  <c r="U345" i="1"/>
  <c r="E149" i="3" s="1"/>
  <c r="U337" i="1"/>
  <c r="E141" i="3" s="1"/>
  <c r="U329" i="1"/>
  <c r="E133" i="3" s="1"/>
  <c r="U321" i="1"/>
  <c r="E125" i="3" s="1"/>
  <c r="U313" i="1"/>
  <c r="E117" i="3" s="1"/>
  <c r="U305" i="1"/>
  <c r="E109" i="3" s="1"/>
  <c r="U297" i="1"/>
  <c r="E101" i="3" s="1"/>
  <c r="U289" i="1"/>
  <c r="E93" i="3" s="1"/>
  <c r="U281" i="1"/>
  <c r="E85" i="3" s="1"/>
  <c r="U273" i="1"/>
  <c r="E77" i="3" s="1"/>
  <c r="U265" i="1"/>
  <c r="E69" i="3" s="1"/>
  <c r="U257" i="1"/>
  <c r="E61" i="3" s="1"/>
  <c r="U249" i="1"/>
  <c r="E53" i="3" s="1"/>
  <c r="U241" i="1"/>
  <c r="E45" i="3" s="1"/>
  <c r="U233" i="1"/>
  <c r="E37" i="3" s="1"/>
  <c r="U225" i="1"/>
  <c r="E29" i="3" s="1"/>
  <c r="U217" i="1"/>
  <c r="E21" i="3" s="1"/>
  <c r="U209" i="1"/>
  <c r="E13" i="3" s="1"/>
  <c r="U73" i="1"/>
  <c r="F74" i="3" s="1"/>
  <c r="U8" i="1"/>
  <c r="F9" i="3" s="1"/>
  <c r="U376" i="1"/>
  <c r="E180" i="3" s="1"/>
  <c r="U360" i="1"/>
  <c r="E164" i="3" s="1"/>
  <c r="U352" i="1"/>
  <c r="E156" i="3" s="1"/>
  <c r="U336" i="1"/>
  <c r="E140" i="3" s="1"/>
  <c r="U328" i="1"/>
  <c r="E132" i="3" s="1"/>
  <c r="U320" i="1"/>
  <c r="E124" i="3" s="1"/>
  <c r="U304" i="1"/>
  <c r="E108" i="3" s="1"/>
  <c r="U296" i="1"/>
  <c r="E100" i="3" s="1"/>
  <c r="U288" i="1"/>
  <c r="E92" i="3" s="1"/>
  <c r="U280" i="1"/>
  <c r="E84" i="3" s="1"/>
  <c r="U272" i="1"/>
  <c r="E76" i="3" s="1"/>
  <c r="U264" i="1"/>
  <c r="E68" i="3" s="1"/>
  <c r="U256" i="1"/>
  <c r="E60" i="3" s="1"/>
  <c r="U248" i="1"/>
  <c r="E52" i="3" s="1"/>
  <c r="U240" i="1"/>
  <c r="E44" i="3" s="1"/>
  <c r="U232" i="1"/>
  <c r="E36" i="3" s="1"/>
  <c r="U224" i="1"/>
  <c r="E28" i="3" s="1"/>
  <c r="U216" i="1"/>
  <c r="E20" i="3" s="1"/>
  <c r="U208" i="1"/>
  <c r="E12" i="3" s="1"/>
  <c r="U190" i="1"/>
  <c r="F191" i="3" s="1"/>
  <c r="U178" i="1"/>
  <c r="F179" i="3" s="1"/>
  <c r="U168" i="1"/>
  <c r="F169" i="3" s="1"/>
  <c r="U158" i="1"/>
  <c r="F159" i="3" s="1"/>
  <c r="U146" i="1"/>
  <c r="F147" i="3" s="1"/>
  <c r="U136" i="1"/>
  <c r="F137" i="3" s="1"/>
  <c r="U126" i="1"/>
  <c r="F127" i="3" s="1"/>
  <c r="U114" i="1"/>
  <c r="F115" i="3" s="1"/>
  <c r="U104" i="1"/>
  <c r="F105" i="3" s="1"/>
  <c r="U94" i="1"/>
  <c r="F95" i="3" s="1"/>
  <c r="U82" i="1"/>
  <c r="F83" i="3" s="1"/>
  <c r="U64" i="1"/>
  <c r="F65" i="3" s="1"/>
  <c r="U56" i="1"/>
  <c r="F57" i="3" s="1"/>
  <c r="U48" i="1"/>
  <c r="F49" i="3" s="1"/>
  <c r="U40" i="1"/>
  <c r="F41" i="3" s="1"/>
  <c r="U32" i="1"/>
  <c r="F33" i="3" s="1"/>
  <c r="U24" i="1"/>
  <c r="F25" i="3" s="1"/>
  <c r="U16" i="1"/>
  <c r="F17" i="3" s="1"/>
  <c r="U384" i="1"/>
  <c r="E188" i="3" s="1"/>
  <c r="U368" i="1"/>
  <c r="E172" i="3" s="1"/>
  <c r="U344" i="1"/>
  <c r="E148" i="3" s="1"/>
  <c r="U312" i="1"/>
  <c r="E116" i="3" s="1"/>
  <c r="U186" i="1"/>
  <c r="F187" i="3" s="1"/>
  <c r="U176" i="1"/>
  <c r="F177" i="3" s="1"/>
  <c r="U166" i="1"/>
  <c r="F167" i="3" s="1"/>
  <c r="U154" i="1"/>
  <c r="F155" i="3" s="1"/>
  <c r="U144" i="1"/>
  <c r="F145" i="3" s="1"/>
  <c r="U134" i="1"/>
  <c r="F135" i="3" s="1"/>
  <c r="U122" i="1"/>
  <c r="F123" i="3" s="1"/>
  <c r="U112" i="1"/>
  <c r="F113" i="3" s="1"/>
  <c r="U102" i="1"/>
  <c r="F103" i="3" s="1"/>
  <c r="U90" i="1"/>
  <c r="F91" i="3" s="1"/>
  <c r="U80" i="1"/>
  <c r="F81" i="3" s="1"/>
  <c r="U71" i="1"/>
  <c r="F72" i="3" s="1"/>
  <c r="U62" i="1"/>
  <c r="F63" i="3" s="1"/>
  <c r="U54" i="1"/>
  <c r="F55" i="3" s="1"/>
  <c r="U46" i="1"/>
  <c r="F47" i="3" s="1"/>
  <c r="U38" i="1"/>
  <c r="F39" i="3" s="1"/>
  <c r="U30" i="1"/>
  <c r="F31" i="3" s="1"/>
  <c r="U22" i="1"/>
  <c r="F23" i="3" s="1"/>
  <c r="U14" i="1"/>
  <c r="F15" i="3" s="1"/>
  <c r="U390" i="1"/>
  <c r="E194" i="3" s="1"/>
  <c r="U382" i="1"/>
  <c r="E186" i="3" s="1"/>
  <c r="U374" i="1"/>
  <c r="E178" i="3" s="1"/>
  <c r="U366" i="1"/>
  <c r="E170" i="3" s="1"/>
  <c r="U358" i="1"/>
  <c r="E162" i="3" s="1"/>
  <c r="U350" i="1"/>
  <c r="E154" i="3" s="1"/>
  <c r="U342" i="1"/>
  <c r="E146" i="3" s="1"/>
  <c r="U334" i="1"/>
  <c r="E138" i="3" s="1"/>
  <c r="U326" i="1"/>
  <c r="E130" i="3" s="1"/>
  <c r="U318" i="1"/>
  <c r="E122" i="3" s="1"/>
  <c r="U310" i="1"/>
  <c r="E114" i="3" s="1"/>
  <c r="U302" i="1"/>
  <c r="E106" i="3" s="1"/>
  <c r="U294" i="1"/>
  <c r="E98" i="3" s="1"/>
  <c r="U286" i="1"/>
  <c r="E90" i="3" s="1"/>
  <c r="U278" i="1"/>
  <c r="E82" i="3" s="1"/>
  <c r="U270" i="1"/>
  <c r="E74" i="3" s="1"/>
  <c r="U262" i="1"/>
  <c r="E66" i="3" s="1"/>
  <c r="U254" i="1"/>
  <c r="E58" i="3" s="1"/>
  <c r="U246" i="1"/>
  <c r="E50" i="3" s="1"/>
  <c r="U238" i="1"/>
  <c r="E42" i="3" s="1"/>
  <c r="U230" i="1"/>
  <c r="E34" i="3" s="1"/>
  <c r="U222" i="1"/>
  <c r="E26" i="3" s="1"/>
  <c r="U214" i="1"/>
  <c r="E18" i="3" s="1"/>
  <c r="U206" i="1"/>
  <c r="E10" i="3" s="1"/>
  <c r="U153" i="1"/>
  <c r="F154" i="3" s="1"/>
  <c r="U111" i="1"/>
  <c r="F112" i="3" s="1"/>
  <c r="U89" i="1"/>
  <c r="F90" i="3" s="1"/>
  <c r="U70" i="1"/>
  <c r="F71" i="3" s="1"/>
  <c r="U53" i="1"/>
  <c r="F54" i="3" s="1"/>
  <c r="U37" i="1"/>
  <c r="F38" i="3" s="1"/>
  <c r="U29" i="1"/>
  <c r="F30" i="3" s="1"/>
  <c r="U13" i="1"/>
  <c r="F14" i="3" s="1"/>
  <c r="U381" i="1"/>
  <c r="E185" i="3" s="1"/>
  <c r="U365" i="1"/>
  <c r="E169" i="3" s="1"/>
  <c r="U349" i="1"/>
  <c r="E153" i="3" s="1"/>
  <c r="U341" i="1"/>
  <c r="E145" i="3" s="1"/>
  <c r="U325" i="1"/>
  <c r="E129" i="3" s="1"/>
  <c r="U309" i="1"/>
  <c r="E113" i="3" s="1"/>
  <c r="U293" i="1"/>
  <c r="E97" i="3" s="1"/>
  <c r="U285" i="1"/>
  <c r="E89" i="3" s="1"/>
  <c r="U269" i="1"/>
  <c r="E73" i="3" s="1"/>
  <c r="U245" i="1"/>
  <c r="E49" i="3" s="1"/>
  <c r="U229" i="1"/>
  <c r="E33" i="3" s="1"/>
  <c r="U185" i="1"/>
  <c r="F186" i="3" s="1"/>
  <c r="U175" i="1"/>
  <c r="F176" i="3" s="1"/>
  <c r="U165" i="1"/>
  <c r="F166" i="3" s="1"/>
  <c r="U143" i="1"/>
  <c r="F144" i="3" s="1"/>
  <c r="U133" i="1"/>
  <c r="F134" i="3" s="1"/>
  <c r="U121" i="1"/>
  <c r="F122" i="3" s="1"/>
  <c r="U101" i="1"/>
  <c r="F102" i="3" s="1"/>
  <c r="U79" i="1"/>
  <c r="F80" i="3" s="1"/>
  <c r="U61" i="1"/>
  <c r="F62" i="3" s="1"/>
  <c r="U45" i="1"/>
  <c r="F46" i="3" s="1"/>
  <c r="U21" i="1"/>
  <c r="F22" i="3" s="1"/>
  <c r="U389" i="1"/>
  <c r="E193" i="3" s="1"/>
  <c r="U373" i="1"/>
  <c r="E177" i="3" s="1"/>
  <c r="U357" i="1"/>
  <c r="E161" i="3" s="1"/>
  <c r="U333" i="1"/>
  <c r="E137" i="3" s="1"/>
  <c r="U317" i="1"/>
  <c r="E121" i="3" s="1"/>
  <c r="U301" i="1"/>
  <c r="E105" i="3" s="1"/>
  <c r="U277" i="1"/>
  <c r="E81" i="3" s="1"/>
  <c r="U261" i="1"/>
  <c r="E65" i="3" s="1"/>
  <c r="U253" i="1"/>
  <c r="E57" i="3" s="1"/>
  <c r="U237" i="1"/>
  <c r="E41" i="3" s="1"/>
  <c r="U221" i="1"/>
  <c r="E25" i="3" s="1"/>
  <c r="U213" i="1"/>
  <c r="E17" i="3" s="1"/>
  <c r="U193" i="1"/>
  <c r="F194" i="3" s="1"/>
  <c r="U173" i="1"/>
  <c r="F174" i="3" s="1"/>
  <c r="U151" i="1"/>
  <c r="F152" i="3" s="1"/>
  <c r="U129" i="1"/>
  <c r="F130" i="3" s="1"/>
  <c r="U109" i="1"/>
  <c r="F110" i="3" s="1"/>
  <c r="U87" i="1"/>
  <c r="F88" i="3" s="1"/>
  <c r="U67" i="1"/>
  <c r="F68" i="3" s="1"/>
  <c r="U51" i="1"/>
  <c r="F52" i="3" s="1"/>
  <c r="U35" i="1"/>
  <c r="F36" i="3" s="1"/>
  <c r="U19" i="1"/>
  <c r="F20" i="3" s="1"/>
  <c r="U387" i="1"/>
  <c r="E191" i="3" s="1"/>
  <c r="U371" i="1"/>
  <c r="E175" i="3" s="1"/>
  <c r="U355" i="1"/>
  <c r="E159" i="3" s="1"/>
  <c r="U339" i="1"/>
  <c r="E143" i="3" s="1"/>
  <c r="U323" i="1"/>
  <c r="E127" i="3" s="1"/>
  <c r="U307" i="1"/>
  <c r="E111" i="3" s="1"/>
  <c r="U291" i="1"/>
  <c r="E95" i="3" s="1"/>
  <c r="U275" i="1"/>
  <c r="E79" i="3" s="1"/>
  <c r="U259" i="1"/>
  <c r="E63" i="3" s="1"/>
  <c r="U243" i="1"/>
  <c r="E47" i="3" s="1"/>
  <c r="U227" i="1"/>
  <c r="E31" i="3" s="1"/>
  <c r="U211" i="1"/>
  <c r="E15" i="3" s="1"/>
  <c r="U192" i="1"/>
  <c r="F193" i="3" s="1"/>
  <c r="U170" i="1"/>
  <c r="F171" i="3" s="1"/>
  <c r="U150" i="1"/>
  <c r="F151" i="3" s="1"/>
  <c r="U128" i="1"/>
  <c r="F129" i="3" s="1"/>
  <c r="U106" i="1"/>
  <c r="F107" i="3" s="1"/>
  <c r="U86" i="1"/>
  <c r="F87" i="3" s="1"/>
  <c r="U66" i="1"/>
  <c r="F67" i="3" s="1"/>
  <c r="U50" i="1"/>
  <c r="F51" i="3" s="1"/>
  <c r="U34" i="1"/>
  <c r="F35" i="3" s="1"/>
  <c r="U18" i="1"/>
  <c r="F19" i="3" s="1"/>
  <c r="U386" i="1"/>
  <c r="E190" i="3" s="1"/>
  <c r="U370" i="1"/>
  <c r="E174" i="3" s="1"/>
  <c r="U354" i="1"/>
  <c r="E158" i="3" s="1"/>
  <c r="U338" i="1"/>
  <c r="E142" i="3" s="1"/>
  <c r="U322" i="1"/>
  <c r="E126" i="3" s="1"/>
  <c r="U306" i="1"/>
  <c r="E110" i="3" s="1"/>
  <c r="U290" i="1"/>
  <c r="E94" i="3" s="1"/>
  <c r="U274" i="1"/>
  <c r="E78" i="3" s="1"/>
  <c r="U258" i="1"/>
  <c r="E62" i="3" s="1"/>
  <c r="U242" i="1"/>
  <c r="E46" i="3" s="1"/>
  <c r="U226" i="1"/>
  <c r="E30" i="3" s="1"/>
  <c r="U210" i="1"/>
  <c r="E14" i="3" s="1"/>
  <c r="U189" i="1"/>
  <c r="F190" i="3" s="1"/>
  <c r="U167" i="1"/>
  <c r="F168" i="3" s="1"/>
  <c r="U145" i="1"/>
  <c r="F146" i="3" s="1"/>
  <c r="U125" i="1"/>
  <c r="F126" i="3" s="1"/>
  <c r="U103" i="1"/>
  <c r="F104" i="3" s="1"/>
  <c r="U81" i="1"/>
  <c r="F82" i="3" s="1"/>
  <c r="U63" i="1"/>
  <c r="F64" i="3" s="1"/>
  <c r="U47" i="1"/>
  <c r="F48" i="3" s="1"/>
  <c r="U31" i="1"/>
  <c r="F32" i="3" s="1"/>
  <c r="U15" i="1"/>
  <c r="F16" i="3" s="1"/>
  <c r="U383" i="1"/>
  <c r="E187" i="3" s="1"/>
  <c r="U367" i="1"/>
  <c r="E171" i="3" s="1"/>
  <c r="U351" i="1"/>
  <c r="E155" i="3" s="1"/>
  <c r="U335" i="1"/>
  <c r="E139" i="3" s="1"/>
  <c r="U319" i="1"/>
  <c r="E123" i="3" s="1"/>
  <c r="U303" i="1"/>
  <c r="E107" i="3" s="1"/>
  <c r="U287" i="1"/>
  <c r="E91" i="3" s="1"/>
  <c r="U271" i="1"/>
  <c r="E75" i="3" s="1"/>
  <c r="U255" i="1"/>
  <c r="E59" i="3" s="1"/>
  <c r="U239" i="1"/>
  <c r="E43" i="3" s="1"/>
  <c r="U223" i="1"/>
  <c r="E27" i="3" s="1"/>
  <c r="U207" i="1"/>
  <c r="E11" i="3" s="1"/>
  <c r="U177" i="1"/>
  <c r="F178" i="3" s="1"/>
  <c r="U135" i="1"/>
  <c r="F136" i="3" s="1"/>
  <c r="U93" i="1"/>
  <c r="F94" i="3" s="1"/>
  <c r="U39" i="1"/>
  <c r="F40" i="3" s="1"/>
  <c r="U375" i="1"/>
  <c r="U311" i="1"/>
  <c r="E115" i="3" s="1"/>
  <c r="U215" i="1"/>
  <c r="E19" i="3" s="1"/>
  <c r="U184" i="1"/>
  <c r="F185" i="3" s="1"/>
  <c r="U162" i="1"/>
  <c r="F163" i="3" s="1"/>
  <c r="U142" i="1"/>
  <c r="F143" i="3" s="1"/>
  <c r="U120" i="1"/>
  <c r="F121" i="3" s="1"/>
  <c r="U98" i="1"/>
  <c r="F99" i="3" s="1"/>
  <c r="U78" i="1"/>
  <c r="F79" i="3" s="1"/>
  <c r="U60" i="1"/>
  <c r="F61" i="3" s="1"/>
  <c r="U44" i="1"/>
  <c r="F45" i="3" s="1"/>
  <c r="U28" i="1"/>
  <c r="F29" i="3" s="1"/>
  <c r="U12" i="1"/>
  <c r="F13" i="3" s="1"/>
  <c r="U380" i="1"/>
  <c r="E184" i="3" s="1"/>
  <c r="U364" i="1"/>
  <c r="E168" i="3" s="1"/>
  <c r="U348" i="1"/>
  <c r="E152" i="3" s="1"/>
  <c r="U332" i="1"/>
  <c r="E136" i="3" s="1"/>
  <c r="U316" i="1"/>
  <c r="E120" i="3" s="1"/>
  <c r="U300" i="1"/>
  <c r="E104" i="3" s="1"/>
  <c r="U284" i="1"/>
  <c r="E88" i="3" s="1"/>
  <c r="U268" i="1"/>
  <c r="E72" i="3" s="1"/>
  <c r="U252" i="1"/>
  <c r="E56" i="3" s="1"/>
  <c r="U236" i="1"/>
  <c r="E40" i="3" s="1"/>
  <c r="U220" i="1"/>
  <c r="E24" i="3" s="1"/>
  <c r="U182" i="1"/>
  <c r="F183" i="3" s="1"/>
  <c r="U138" i="1"/>
  <c r="F139" i="3" s="1"/>
  <c r="U118" i="1"/>
  <c r="F119" i="3" s="1"/>
  <c r="U75" i="1"/>
  <c r="F76" i="3" s="1"/>
  <c r="U26" i="1"/>
  <c r="F27" i="3" s="1"/>
  <c r="U378" i="1"/>
  <c r="E182" i="3" s="1"/>
  <c r="U346" i="1"/>
  <c r="E150" i="3" s="1"/>
  <c r="U314" i="1"/>
  <c r="E118" i="3" s="1"/>
  <c r="U282" i="1"/>
  <c r="E86" i="3" s="1"/>
  <c r="U234" i="1"/>
  <c r="E38" i="3" s="1"/>
  <c r="U157" i="1"/>
  <c r="F158" i="3" s="1"/>
  <c r="U72" i="1"/>
  <c r="F73" i="3" s="1"/>
  <c r="U391" i="1"/>
  <c r="E195" i="3" s="1"/>
  <c r="U343" i="1"/>
  <c r="E147" i="3" s="1"/>
  <c r="U295" i="1"/>
  <c r="E99" i="3" s="1"/>
  <c r="U247" i="1"/>
  <c r="E51" i="3" s="1"/>
  <c r="U110" i="1"/>
  <c r="F111" i="3" s="1"/>
  <c r="U20" i="1"/>
  <c r="F21" i="3" s="1"/>
  <c r="U356" i="1"/>
  <c r="E160" i="3" s="1"/>
  <c r="U308" i="1"/>
  <c r="E112" i="3" s="1"/>
  <c r="U276" i="1"/>
  <c r="E80" i="3" s="1"/>
  <c r="U212" i="1"/>
  <c r="E16" i="3" s="1"/>
  <c r="U183" i="1"/>
  <c r="F184" i="3" s="1"/>
  <c r="U161" i="1"/>
  <c r="F162" i="3" s="1"/>
  <c r="U141" i="1"/>
  <c r="F142" i="3" s="1"/>
  <c r="U119" i="1"/>
  <c r="F120" i="3" s="1"/>
  <c r="U97" i="1"/>
  <c r="F98" i="3" s="1"/>
  <c r="U77" i="1"/>
  <c r="F78" i="3" s="1"/>
  <c r="U59" i="1"/>
  <c r="F60" i="3" s="1"/>
  <c r="U43" i="1"/>
  <c r="F44" i="3" s="1"/>
  <c r="U27" i="1"/>
  <c r="F28" i="3" s="1"/>
  <c r="U11" i="1"/>
  <c r="F12" i="3" s="1"/>
  <c r="U379" i="1"/>
  <c r="E183" i="3" s="1"/>
  <c r="U363" i="1"/>
  <c r="E167" i="3" s="1"/>
  <c r="U347" i="1"/>
  <c r="E151" i="3" s="1"/>
  <c r="U331" i="1"/>
  <c r="E135" i="3" s="1"/>
  <c r="U315" i="1"/>
  <c r="E119" i="3" s="1"/>
  <c r="U299" i="1"/>
  <c r="E103" i="3" s="1"/>
  <c r="U283" i="1"/>
  <c r="E87" i="3" s="1"/>
  <c r="U267" i="1"/>
  <c r="E71" i="3" s="1"/>
  <c r="U251" i="1"/>
  <c r="E55" i="3" s="1"/>
  <c r="U235" i="1"/>
  <c r="E39" i="3" s="1"/>
  <c r="U219" i="1"/>
  <c r="E23" i="3" s="1"/>
  <c r="U160" i="1"/>
  <c r="F161" i="3" s="1"/>
  <c r="U96" i="1"/>
  <c r="F97" i="3" s="1"/>
  <c r="U58" i="1"/>
  <c r="F59" i="3" s="1"/>
  <c r="U42" i="1"/>
  <c r="F43" i="3" s="1"/>
  <c r="U10" i="1"/>
  <c r="F11" i="3" s="1"/>
  <c r="U362" i="1"/>
  <c r="E166" i="3" s="1"/>
  <c r="U330" i="1"/>
  <c r="E134" i="3" s="1"/>
  <c r="U298" i="1"/>
  <c r="E102" i="3" s="1"/>
  <c r="U250" i="1"/>
  <c r="E54" i="3" s="1"/>
  <c r="U218" i="1"/>
  <c r="E22" i="3" s="1"/>
  <c r="U113" i="1"/>
  <c r="F114" i="3" s="1"/>
  <c r="U55" i="1"/>
  <c r="F56" i="3" s="1"/>
  <c r="U23" i="1"/>
  <c r="F24" i="3" s="1"/>
  <c r="U359" i="1"/>
  <c r="E163" i="3" s="1"/>
  <c r="U327" i="1"/>
  <c r="E131" i="3" s="1"/>
  <c r="U279" i="1"/>
  <c r="E83" i="3" s="1"/>
  <c r="U231" i="1"/>
  <c r="E35" i="3" s="1"/>
  <c r="U194" i="1"/>
  <c r="F195" i="3" s="1"/>
  <c r="U152" i="1"/>
  <c r="F153" i="3" s="1"/>
  <c r="U88" i="1"/>
  <c r="F89" i="3" s="1"/>
  <c r="U52" i="1"/>
  <c r="F53" i="3" s="1"/>
  <c r="U388" i="1"/>
  <c r="E192" i="3" s="1"/>
  <c r="U340" i="1"/>
  <c r="E144" i="3" s="1"/>
  <c r="U292" i="1"/>
  <c r="E96" i="3" s="1"/>
  <c r="U260" i="1"/>
  <c r="E64" i="3" s="1"/>
  <c r="U228" i="1"/>
  <c r="E32" i="3" s="1"/>
  <c r="U266" i="1"/>
  <c r="E70" i="3" s="1"/>
  <c r="U263" i="1"/>
  <c r="E67" i="3" s="1"/>
  <c r="U174" i="1"/>
  <c r="F175" i="3" s="1"/>
  <c r="U130" i="1"/>
  <c r="F131" i="3" s="1"/>
  <c r="U69" i="1"/>
  <c r="F70" i="3" s="1"/>
  <c r="U36" i="1"/>
  <c r="F37" i="3" s="1"/>
  <c r="U372" i="1"/>
  <c r="E176" i="3" s="1"/>
  <c r="U324" i="1"/>
  <c r="E128" i="3" s="1"/>
  <c r="U244" i="1"/>
  <c r="E48" i="3" s="1"/>
  <c r="U392" i="1"/>
  <c r="E196" i="3" s="1"/>
  <c r="U205" i="1"/>
  <c r="E9" i="3" s="1"/>
  <c r="F16" i="4"/>
  <c r="F10" i="4"/>
  <c r="F19" i="4"/>
  <c r="F12" i="4"/>
  <c r="F20" i="4"/>
  <c r="F17" i="4"/>
  <c r="D6" i="4" s="1"/>
  <c r="F4" i="3" s="1"/>
  <c r="F11" i="4"/>
  <c r="F13" i="4"/>
  <c r="F18" i="4"/>
  <c r="F14" i="4"/>
  <c r="E8" i="3" l="1"/>
  <c r="F8" i="3"/>
  <c r="E179" i="3"/>
  <c r="I179" i="3" s="1"/>
  <c r="J179" i="3" s="1"/>
  <c r="I132" i="3"/>
  <c r="J132" i="3" s="1"/>
  <c r="I124" i="3"/>
  <c r="J124" i="3" s="1"/>
  <c r="I93" i="3"/>
  <c r="J93" i="3" s="1"/>
  <c r="I157" i="3"/>
  <c r="J157" i="3" s="1"/>
  <c r="H95" i="3"/>
  <c r="H40" i="3"/>
  <c r="G196" i="3"/>
  <c r="H121" i="3"/>
  <c r="I194" i="3"/>
  <c r="J194" i="3" s="1"/>
  <c r="I156" i="3"/>
  <c r="J156" i="3" s="1"/>
  <c r="I130" i="3"/>
  <c r="J130" i="3" s="1"/>
  <c r="I176" i="3"/>
  <c r="J176" i="3" s="1"/>
  <c r="I102" i="3"/>
  <c r="J102" i="3" s="1"/>
  <c r="I171" i="3"/>
  <c r="J171" i="3" s="1"/>
  <c r="H189" i="3"/>
  <c r="I88" i="3"/>
  <c r="J88" i="3" s="1"/>
  <c r="H47" i="3"/>
  <c r="H167" i="3"/>
  <c r="I191" i="3"/>
  <c r="J191" i="3" s="1"/>
  <c r="H34" i="3"/>
  <c r="H192" i="3"/>
  <c r="I140" i="3"/>
  <c r="J140" i="3" s="1"/>
  <c r="G133" i="3"/>
  <c r="G56" i="3"/>
  <c r="G67" i="3"/>
  <c r="I151" i="3"/>
  <c r="J151" i="3" s="1"/>
  <c r="H90" i="3"/>
  <c r="G55" i="3"/>
  <c r="G159" i="3"/>
  <c r="I118" i="3"/>
  <c r="J118" i="3" s="1"/>
  <c r="G160" i="3"/>
  <c r="G84" i="3"/>
  <c r="I148" i="3"/>
  <c r="J148" i="3" s="1"/>
  <c r="G109" i="3"/>
  <c r="H61" i="3"/>
  <c r="I48" i="3"/>
  <c r="J48" i="3" s="1"/>
  <c r="G63" i="3"/>
  <c r="G103" i="3"/>
  <c r="I169" i="3"/>
  <c r="J169" i="3" s="1"/>
  <c r="G86" i="3"/>
  <c r="I128" i="3"/>
  <c r="J128" i="3" s="1"/>
  <c r="I170" i="3"/>
  <c r="J170" i="3" s="1"/>
  <c r="I85" i="3"/>
  <c r="J85" i="3" s="1"/>
  <c r="H117" i="3"/>
  <c r="I149" i="3"/>
  <c r="J149" i="3" s="1"/>
  <c r="I174" i="3"/>
  <c r="J174" i="3" s="1"/>
  <c r="G39" i="3"/>
  <c r="I137" i="3"/>
  <c r="J137" i="3" s="1"/>
  <c r="I64" i="3"/>
  <c r="J64" i="3" s="1"/>
  <c r="G54" i="3"/>
  <c r="I112" i="3"/>
  <c r="J112" i="3" s="1"/>
  <c r="G46" i="3"/>
  <c r="G18" i="3"/>
  <c r="I164" i="3"/>
  <c r="J164" i="3" s="1"/>
  <c r="I32" i="3"/>
  <c r="J32" i="3" s="1"/>
  <c r="I22" i="3"/>
  <c r="J22" i="3" s="1"/>
  <c r="G30" i="3"/>
  <c r="I172" i="3"/>
  <c r="J172" i="3" s="1"/>
  <c r="I108" i="3"/>
  <c r="J108" i="3" s="1"/>
  <c r="G38" i="3"/>
  <c r="I110" i="3"/>
  <c r="J110" i="3" s="1"/>
  <c r="I143" i="3"/>
  <c r="J143" i="3" s="1"/>
  <c r="I177" i="3"/>
  <c r="J177" i="3" s="1"/>
  <c r="I150" i="3"/>
  <c r="J150" i="3" s="1"/>
  <c r="G31" i="3"/>
  <c r="G47" i="3"/>
  <c r="I161" i="3"/>
  <c r="J161" i="3" s="1"/>
  <c r="G60" i="3"/>
  <c r="I10" i="3"/>
  <c r="J10" i="3" s="1"/>
  <c r="G74" i="3"/>
  <c r="I159" i="3"/>
  <c r="J159" i="3" s="1"/>
  <c r="I173" i="3"/>
  <c r="J173" i="3" s="1"/>
  <c r="G80" i="3"/>
  <c r="I131" i="3"/>
  <c r="J131" i="3" s="1"/>
  <c r="G131" i="3"/>
  <c r="H131" i="3"/>
  <c r="H79" i="3"/>
  <c r="G79" i="3"/>
  <c r="I79" i="3"/>
  <c r="J79" i="3" s="1"/>
  <c r="I68" i="3"/>
  <c r="J68" i="3" s="1"/>
  <c r="H68" i="3"/>
  <c r="H179" i="3"/>
  <c r="I26" i="3"/>
  <c r="J26" i="3" s="1"/>
  <c r="H26" i="3"/>
  <c r="G26" i="3"/>
  <c r="G175" i="3"/>
  <c r="H175" i="3"/>
  <c r="H24" i="3"/>
  <c r="I24" i="3"/>
  <c r="J24" i="3" s="1"/>
  <c r="G11" i="3"/>
  <c r="I11" i="3"/>
  <c r="J11" i="3" s="1"/>
  <c r="H11" i="3"/>
  <c r="H12" i="3"/>
  <c r="G12" i="3"/>
  <c r="G24" i="3"/>
  <c r="H14" i="3"/>
  <c r="I14" i="3"/>
  <c r="J14" i="3" s="1"/>
  <c r="G15" i="3"/>
  <c r="H15" i="3"/>
  <c r="I15" i="3"/>
  <c r="J15" i="3" s="1"/>
  <c r="I81" i="3"/>
  <c r="J81" i="3" s="1"/>
  <c r="H81" i="3"/>
  <c r="G81" i="3"/>
  <c r="G167" i="3"/>
  <c r="I25" i="3"/>
  <c r="J25" i="3" s="1"/>
  <c r="H25" i="3"/>
  <c r="G25" i="3"/>
  <c r="H105" i="3"/>
  <c r="G105" i="3"/>
  <c r="I105" i="3"/>
  <c r="J105" i="3" s="1"/>
  <c r="H191" i="3"/>
  <c r="G68" i="3"/>
  <c r="H106" i="3"/>
  <c r="G106" i="3"/>
  <c r="H140" i="3"/>
  <c r="I69" i="3"/>
  <c r="J69" i="3" s="1"/>
  <c r="G69" i="3"/>
  <c r="H69" i="3"/>
  <c r="K191" i="3"/>
  <c r="K190" i="3"/>
  <c r="L185" i="3"/>
  <c r="L184" i="3"/>
  <c r="K183" i="3"/>
  <c r="K182" i="3"/>
  <c r="L193" i="3"/>
  <c r="L192" i="3"/>
  <c r="K193" i="3"/>
  <c r="K192" i="3"/>
  <c r="L195" i="3"/>
  <c r="L194" i="3"/>
  <c r="L189" i="3"/>
  <c r="L181" i="3"/>
  <c r="K180" i="3"/>
  <c r="L176" i="3"/>
  <c r="L171" i="3"/>
  <c r="K170" i="3"/>
  <c r="L163" i="3"/>
  <c r="K161" i="3"/>
  <c r="K160" i="3"/>
  <c r="L155" i="3"/>
  <c r="L154" i="3"/>
  <c r="L149" i="3"/>
  <c r="K144" i="3"/>
  <c r="K143" i="3"/>
  <c r="L135" i="3"/>
  <c r="L133" i="3"/>
  <c r="K132" i="3"/>
  <c r="K189" i="3"/>
  <c r="L186" i="3"/>
  <c r="K181" i="3"/>
  <c r="L177" i="3"/>
  <c r="J31" i="2" s="1"/>
  <c r="K176" i="3"/>
  <c r="K171" i="3"/>
  <c r="K163" i="3"/>
  <c r="L162" i="3"/>
  <c r="L156" i="3"/>
  <c r="K155" i="3"/>
  <c r="K154" i="3"/>
  <c r="K149" i="3"/>
  <c r="L145" i="3"/>
  <c r="L139" i="3"/>
  <c r="K135" i="3"/>
  <c r="K133" i="3"/>
  <c r="L196" i="3"/>
  <c r="L191" i="3"/>
  <c r="L187" i="3"/>
  <c r="K186" i="3"/>
  <c r="L182" i="3"/>
  <c r="K177" i="3"/>
  <c r="L172" i="3"/>
  <c r="K162" i="3"/>
  <c r="K156" i="3"/>
  <c r="K145" i="3"/>
  <c r="K139" i="3"/>
  <c r="L127" i="3"/>
  <c r="K126" i="3"/>
  <c r="K196" i="3"/>
  <c r="K187" i="3"/>
  <c r="L183" i="3"/>
  <c r="L178" i="3"/>
  <c r="L173" i="3"/>
  <c r="K172" i="3"/>
  <c r="L167" i="3"/>
  <c r="L166" i="3"/>
  <c r="L165" i="3"/>
  <c r="L164" i="3"/>
  <c r="L152" i="3"/>
  <c r="L151" i="3"/>
  <c r="L150" i="3"/>
  <c r="L141" i="3"/>
  <c r="L140" i="3"/>
  <c r="L128" i="3"/>
  <c r="K127" i="3"/>
  <c r="L118" i="3"/>
  <c r="K117" i="3"/>
  <c r="K195" i="3"/>
  <c r="K178" i="3"/>
  <c r="K173" i="3"/>
  <c r="K167" i="3"/>
  <c r="K166" i="3"/>
  <c r="K165" i="3"/>
  <c r="K164" i="3"/>
  <c r="L157" i="3"/>
  <c r="J29" i="2" s="1"/>
  <c r="K152" i="3"/>
  <c r="K151" i="3"/>
  <c r="K150" i="3"/>
  <c r="L147" i="3"/>
  <c r="L146" i="3"/>
  <c r="L142" i="3"/>
  <c r="K141" i="3"/>
  <c r="K140" i="3"/>
  <c r="L188" i="3"/>
  <c r="K184" i="3"/>
  <c r="L179" i="3"/>
  <c r="L174" i="3"/>
  <c r="L169" i="3"/>
  <c r="L168" i="3"/>
  <c r="K157" i="3"/>
  <c r="L153" i="3"/>
  <c r="L148" i="3"/>
  <c r="K147" i="3"/>
  <c r="K146" i="3"/>
  <c r="K142" i="3"/>
  <c r="L137" i="3"/>
  <c r="K136" i="3"/>
  <c r="L130" i="3"/>
  <c r="K129" i="3"/>
  <c r="L120" i="3"/>
  <c r="K119" i="3"/>
  <c r="L112" i="3"/>
  <c r="K111" i="3"/>
  <c r="K194" i="3"/>
  <c r="L180" i="3"/>
  <c r="K175" i="3"/>
  <c r="L170" i="3"/>
  <c r="L161" i="3"/>
  <c r="L160" i="3"/>
  <c r="K159" i="3"/>
  <c r="K158" i="3"/>
  <c r="K153" i="3"/>
  <c r="K137" i="3"/>
  <c r="K131" i="3"/>
  <c r="K125" i="3"/>
  <c r="L190" i="3"/>
  <c r="K179" i="3"/>
  <c r="K169" i="3"/>
  <c r="L136" i="3"/>
  <c r="K130" i="3"/>
  <c r="L123" i="3"/>
  <c r="J25" i="2" s="1"/>
  <c r="L114" i="3"/>
  <c r="L110" i="3"/>
  <c r="J23" i="2" s="1"/>
  <c r="L105" i="3"/>
  <c r="L98" i="3"/>
  <c r="K97" i="3"/>
  <c r="L84" i="3"/>
  <c r="L77" i="3"/>
  <c r="L76" i="3"/>
  <c r="L75" i="3"/>
  <c r="K188" i="3"/>
  <c r="K168" i="3"/>
  <c r="L159" i="3"/>
  <c r="K128" i="3"/>
  <c r="K123" i="3"/>
  <c r="K120" i="3"/>
  <c r="L117" i="3"/>
  <c r="K114" i="3"/>
  <c r="K110" i="3"/>
  <c r="L106" i="3"/>
  <c r="K105" i="3"/>
  <c r="L99" i="3"/>
  <c r="K98" i="3"/>
  <c r="L91" i="3"/>
  <c r="L85" i="3"/>
  <c r="K84" i="3"/>
  <c r="K77" i="3"/>
  <c r="K76" i="3"/>
  <c r="K75" i="3"/>
  <c r="L72" i="3"/>
  <c r="K67" i="3"/>
  <c r="K63" i="3"/>
  <c r="K60" i="3"/>
  <c r="L59" i="3"/>
  <c r="L55" i="3"/>
  <c r="J19" i="2" s="1"/>
  <c r="L52" i="3"/>
  <c r="K46" i="3"/>
  <c r="L38" i="3"/>
  <c r="K34" i="3"/>
  <c r="L158" i="3"/>
  <c r="L144" i="3"/>
  <c r="J27" i="2" s="1"/>
  <c r="L126" i="3"/>
  <c r="L124" i="3"/>
  <c r="L111" i="3"/>
  <c r="K106" i="3"/>
  <c r="L100" i="3"/>
  <c r="K99" i="3"/>
  <c r="K185" i="3"/>
  <c r="L175" i="3"/>
  <c r="K148" i="3"/>
  <c r="L138" i="3"/>
  <c r="L132" i="3"/>
  <c r="K124" i="3"/>
  <c r="L121" i="3"/>
  <c r="L115" i="3"/>
  <c r="L107" i="3"/>
  <c r="L101" i="3"/>
  <c r="K100" i="3"/>
  <c r="K134" i="3"/>
  <c r="L131" i="3"/>
  <c r="L122" i="3"/>
  <c r="L113" i="3"/>
  <c r="K108" i="3"/>
  <c r="L103" i="3"/>
  <c r="K102" i="3"/>
  <c r="L95" i="3"/>
  <c r="K94" i="3"/>
  <c r="L134" i="3"/>
  <c r="K113" i="3"/>
  <c r="K103" i="3"/>
  <c r="K122" i="3"/>
  <c r="L109" i="3"/>
  <c r="L97" i="3"/>
  <c r="J21" i="2" s="1"/>
  <c r="K95" i="3"/>
  <c r="L93" i="3"/>
  <c r="K174" i="3"/>
  <c r="L129" i="3"/>
  <c r="K121" i="3"/>
  <c r="L116" i="3"/>
  <c r="K112" i="3"/>
  <c r="K109" i="3"/>
  <c r="L102" i="3"/>
  <c r="K93" i="3"/>
  <c r="K88" i="3"/>
  <c r="K116" i="3"/>
  <c r="L108" i="3"/>
  <c r="K91" i="3"/>
  <c r="L86" i="3"/>
  <c r="L83" i="3"/>
  <c r="K80" i="3"/>
  <c r="L74" i="3"/>
  <c r="K72" i="3"/>
  <c r="K71" i="3"/>
  <c r="K69" i="3"/>
  <c r="L63" i="3"/>
  <c r="K57" i="3"/>
  <c r="L54" i="3"/>
  <c r="L51" i="3"/>
  <c r="L48" i="3"/>
  <c r="L45" i="3"/>
  <c r="K42" i="3"/>
  <c r="L39" i="3"/>
  <c r="L33" i="3"/>
  <c r="K32" i="3"/>
  <c r="L24" i="3"/>
  <c r="K19" i="3"/>
  <c r="K18" i="3"/>
  <c r="L13" i="3"/>
  <c r="K10" i="3"/>
  <c r="K115" i="3"/>
  <c r="L96" i="3"/>
  <c r="L89" i="3"/>
  <c r="K86" i="3"/>
  <c r="K83" i="3"/>
  <c r="L81" i="3"/>
  <c r="K74" i="3"/>
  <c r="L58" i="3"/>
  <c r="K54" i="3"/>
  <c r="K52" i="3"/>
  <c r="K51" i="3"/>
  <c r="K48" i="3"/>
  <c r="K45" i="3"/>
  <c r="K39" i="3"/>
  <c r="K33" i="3"/>
  <c r="L29" i="3"/>
  <c r="L25" i="3"/>
  <c r="K24" i="3"/>
  <c r="K13" i="3"/>
  <c r="L12" i="3"/>
  <c r="K107" i="3"/>
  <c r="K87" i="3"/>
  <c r="L78" i="3"/>
  <c r="K70" i="3"/>
  <c r="K62" i="3"/>
  <c r="K56" i="3"/>
  <c r="K40" i="3"/>
  <c r="K38" i="3"/>
  <c r="L27" i="3"/>
  <c r="K25" i="3"/>
  <c r="K22" i="3"/>
  <c r="L20" i="3"/>
  <c r="L15" i="3"/>
  <c r="K14" i="3"/>
  <c r="K138" i="3"/>
  <c r="L104" i="3"/>
  <c r="K82" i="3"/>
  <c r="L61" i="3"/>
  <c r="L143" i="3"/>
  <c r="L92" i="3"/>
  <c r="K89" i="3"/>
  <c r="L82" i="3"/>
  <c r="L80" i="3"/>
  <c r="K78" i="3"/>
  <c r="L32" i="3"/>
  <c r="L30" i="3"/>
  <c r="L28" i="3"/>
  <c r="K27" i="3"/>
  <c r="L23" i="3"/>
  <c r="K20" i="3"/>
  <c r="K15" i="3"/>
  <c r="K92" i="3"/>
  <c r="L65" i="3"/>
  <c r="L49" i="3"/>
  <c r="L125" i="3"/>
  <c r="K104" i="3"/>
  <c r="K96" i="3"/>
  <c r="L69" i="3"/>
  <c r="L67" i="3"/>
  <c r="K65" i="3"/>
  <c r="K61" i="3"/>
  <c r="L57" i="3"/>
  <c r="K55" i="3"/>
  <c r="L53" i="3"/>
  <c r="K49" i="3"/>
  <c r="L47" i="3"/>
  <c r="L43" i="3"/>
  <c r="L41" i="3"/>
  <c r="L37" i="3"/>
  <c r="K26" i="3"/>
  <c r="K21" i="3"/>
  <c r="L18" i="3"/>
  <c r="K101" i="3"/>
  <c r="L88" i="3"/>
  <c r="K73" i="3"/>
  <c r="L71" i="3"/>
  <c r="L68" i="3"/>
  <c r="K81" i="3"/>
  <c r="L73" i="3"/>
  <c r="K59" i="3"/>
  <c r="K53" i="3"/>
  <c r="K47" i="3"/>
  <c r="K43" i="3"/>
  <c r="K41" i="3"/>
  <c r="K37" i="3"/>
  <c r="L35" i="3"/>
  <c r="L79" i="3"/>
  <c r="L119" i="3"/>
  <c r="L90" i="3"/>
  <c r="L64" i="3"/>
  <c r="L19" i="3"/>
  <c r="L16" i="3"/>
  <c r="L10" i="3"/>
  <c r="K118" i="3"/>
  <c r="K90" i="3"/>
  <c r="K64" i="3"/>
  <c r="L46" i="3"/>
  <c r="L36" i="3"/>
  <c r="K29" i="3"/>
  <c r="K16" i="3"/>
  <c r="K79" i="3"/>
  <c r="L56" i="3"/>
  <c r="L50" i="3"/>
  <c r="L44" i="3"/>
  <c r="L40" i="3"/>
  <c r="K36" i="3"/>
  <c r="L22" i="3"/>
  <c r="L9" i="3"/>
  <c r="L66" i="3"/>
  <c r="K17" i="3"/>
  <c r="L14" i="3"/>
  <c r="K11" i="3"/>
  <c r="L87" i="3"/>
  <c r="L70" i="3"/>
  <c r="L62" i="3"/>
  <c r="K50" i="3"/>
  <c r="K44" i="3"/>
  <c r="K28" i="3"/>
  <c r="L21" i="3"/>
  <c r="K12" i="3"/>
  <c r="K85" i="3"/>
  <c r="L34" i="3"/>
  <c r="K31" i="3"/>
  <c r="L17" i="3"/>
  <c r="L11" i="3"/>
  <c r="L42" i="3"/>
  <c r="J17" i="2" s="1"/>
  <c r="K68" i="3"/>
  <c r="L60" i="3"/>
  <c r="K35" i="3"/>
  <c r="L31" i="3"/>
  <c r="J15" i="2" s="1"/>
  <c r="L94" i="3"/>
  <c r="K58" i="3"/>
  <c r="K30" i="3"/>
  <c r="K66" i="3"/>
  <c r="L26" i="3"/>
  <c r="K23" i="3"/>
  <c r="I193" i="3"/>
  <c r="J193" i="3" s="1"/>
  <c r="H193" i="3"/>
  <c r="H154" i="3"/>
  <c r="G154" i="3"/>
  <c r="H132" i="3"/>
  <c r="G132" i="3"/>
  <c r="G40" i="3"/>
  <c r="H88" i="3"/>
  <c r="I89" i="3"/>
  <c r="J89" i="3" s="1"/>
  <c r="H89" i="3"/>
  <c r="G89" i="3"/>
  <c r="H56" i="3"/>
  <c r="H43" i="3"/>
  <c r="I43" i="3"/>
  <c r="J43" i="3" s="1"/>
  <c r="G43" i="3"/>
  <c r="H28" i="3"/>
  <c r="I28" i="3"/>
  <c r="J28" i="3" s="1"/>
  <c r="G184" i="3"/>
  <c r="H184" i="3"/>
  <c r="I184" i="3"/>
  <c r="J184" i="3" s="1"/>
  <c r="I168" i="3"/>
  <c r="J168" i="3" s="1"/>
  <c r="I121" i="3"/>
  <c r="J121" i="3" s="1"/>
  <c r="H94" i="3"/>
  <c r="I94" i="3"/>
  <c r="J94" i="3" s="1"/>
  <c r="G94" i="3"/>
  <c r="H32" i="3"/>
  <c r="G32" i="3"/>
  <c r="H190" i="3"/>
  <c r="G190" i="3"/>
  <c r="I126" i="3"/>
  <c r="J126" i="3" s="1"/>
  <c r="H67" i="3"/>
  <c r="I67" i="3"/>
  <c r="J67" i="3" s="1"/>
  <c r="H110" i="3"/>
  <c r="G110" i="3"/>
  <c r="G193" i="3"/>
  <c r="I144" i="3"/>
  <c r="J144" i="3" s="1"/>
  <c r="H144" i="3"/>
  <c r="G144" i="3"/>
  <c r="H30" i="3"/>
  <c r="I30" i="3"/>
  <c r="J30" i="3" s="1"/>
  <c r="G82" i="3"/>
  <c r="I146" i="3"/>
  <c r="J146" i="3" s="1"/>
  <c r="H23" i="3"/>
  <c r="I23" i="3"/>
  <c r="J23" i="3" s="1"/>
  <c r="G23" i="3"/>
  <c r="I91" i="3"/>
  <c r="J91" i="3" s="1"/>
  <c r="G91" i="3"/>
  <c r="H91" i="3"/>
  <c r="G177" i="3"/>
  <c r="H177" i="3"/>
  <c r="I33" i="3"/>
  <c r="J33" i="3" s="1"/>
  <c r="G33" i="3"/>
  <c r="H33" i="3"/>
  <c r="I115" i="3"/>
  <c r="J115" i="3" s="1"/>
  <c r="G115" i="3"/>
  <c r="H115" i="3"/>
  <c r="I12" i="3"/>
  <c r="J12" i="3" s="1"/>
  <c r="G76" i="3"/>
  <c r="I42" i="3"/>
  <c r="J42" i="3" s="1"/>
  <c r="H42" i="3"/>
  <c r="G42" i="3"/>
  <c r="H118" i="3"/>
  <c r="G118" i="3"/>
  <c r="H84" i="3"/>
  <c r="I84" i="3"/>
  <c r="J84" i="3" s="1"/>
  <c r="G148" i="3"/>
  <c r="H148" i="3"/>
  <c r="I77" i="3"/>
  <c r="J77" i="3" s="1"/>
  <c r="H77" i="3"/>
  <c r="G77" i="3"/>
  <c r="G141" i="3"/>
  <c r="I141" i="3"/>
  <c r="J141" i="3" s="1"/>
  <c r="H141" i="3"/>
  <c r="G95" i="3"/>
  <c r="I95" i="3"/>
  <c r="J95" i="3" s="1"/>
  <c r="I162" i="3"/>
  <c r="J162" i="3" s="1"/>
  <c r="H162" i="3"/>
  <c r="G70" i="3"/>
  <c r="H153" i="3"/>
  <c r="G153" i="3"/>
  <c r="H114" i="3"/>
  <c r="G114" i="3"/>
  <c r="H59" i="3"/>
  <c r="I59" i="3"/>
  <c r="J59" i="3" s="1"/>
  <c r="G59" i="3"/>
  <c r="H44" i="3"/>
  <c r="I44" i="3"/>
  <c r="J44" i="3" s="1"/>
  <c r="I16" i="3"/>
  <c r="J16" i="3" s="1"/>
  <c r="H143" i="3"/>
  <c r="G143" i="3"/>
  <c r="I136" i="3"/>
  <c r="J136" i="3" s="1"/>
  <c r="G136" i="3"/>
  <c r="H136" i="3"/>
  <c r="H48" i="3"/>
  <c r="G48" i="3"/>
  <c r="G14" i="3"/>
  <c r="I87" i="3"/>
  <c r="J87" i="3" s="1"/>
  <c r="H87" i="3"/>
  <c r="G87" i="3"/>
  <c r="I175" i="3"/>
  <c r="J175" i="3" s="1"/>
  <c r="H130" i="3"/>
  <c r="G130" i="3"/>
  <c r="H22" i="3"/>
  <c r="G22" i="3"/>
  <c r="I166" i="3"/>
  <c r="J166" i="3" s="1"/>
  <c r="G166" i="3"/>
  <c r="H166" i="3"/>
  <c r="H38" i="3"/>
  <c r="I38" i="3"/>
  <c r="J38" i="3" s="1"/>
  <c r="I154" i="3"/>
  <c r="J154" i="3" s="1"/>
  <c r="H31" i="3"/>
  <c r="I31" i="3"/>
  <c r="J31" i="3" s="1"/>
  <c r="H103" i="3"/>
  <c r="G187" i="3"/>
  <c r="I187" i="3"/>
  <c r="J187" i="3" s="1"/>
  <c r="H187" i="3"/>
  <c r="I41" i="3"/>
  <c r="J41" i="3" s="1"/>
  <c r="H41" i="3"/>
  <c r="G41" i="3"/>
  <c r="I127" i="3"/>
  <c r="J127" i="3" s="1"/>
  <c r="H127" i="3"/>
  <c r="G127" i="3"/>
  <c r="G20" i="3"/>
  <c r="H50" i="3"/>
  <c r="I50" i="3"/>
  <c r="J50" i="3" s="1"/>
  <c r="G50" i="3"/>
  <c r="H128" i="3"/>
  <c r="G128" i="3"/>
  <c r="H92" i="3"/>
  <c r="I92" i="3"/>
  <c r="J92" i="3" s="1"/>
  <c r="G92" i="3"/>
  <c r="H156" i="3"/>
  <c r="G156" i="3"/>
  <c r="H85" i="3"/>
  <c r="G85" i="3"/>
  <c r="G149" i="3"/>
  <c r="H149" i="3"/>
  <c r="G183" i="3"/>
  <c r="I183" i="3"/>
  <c r="J183" i="3" s="1"/>
  <c r="H183" i="3"/>
  <c r="H35" i="3"/>
  <c r="I35" i="3"/>
  <c r="J35" i="3" s="1"/>
  <c r="G35" i="3"/>
  <c r="G17" i="3"/>
  <c r="I17" i="3"/>
  <c r="J17" i="3" s="1"/>
  <c r="H17" i="3"/>
  <c r="H96" i="3"/>
  <c r="G96" i="3"/>
  <c r="I96" i="3"/>
  <c r="J96" i="3" s="1"/>
  <c r="I125" i="3"/>
  <c r="J125" i="3" s="1"/>
  <c r="G125" i="3"/>
  <c r="H125" i="3"/>
  <c r="I195" i="3"/>
  <c r="J195" i="3" s="1"/>
  <c r="H195" i="3"/>
  <c r="I97" i="3"/>
  <c r="J97" i="3" s="1"/>
  <c r="H97" i="3"/>
  <c r="G97" i="3"/>
  <c r="H60" i="3"/>
  <c r="I60" i="3"/>
  <c r="J60" i="3" s="1"/>
  <c r="G195" i="3"/>
  <c r="G27" i="3"/>
  <c r="I27" i="3"/>
  <c r="J27" i="3" s="1"/>
  <c r="H27" i="3"/>
  <c r="G13" i="3"/>
  <c r="I13" i="3"/>
  <c r="J13" i="3" s="1"/>
  <c r="H13" i="3"/>
  <c r="G163" i="3"/>
  <c r="I163" i="3"/>
  <c r="J163" i="3" s="1"/>
  <c r="H163" i="3"/>
  <c r="G178" i="3"/>
  <c r="I178" i="3"/>
  <c r="J178" i="3" s="1"/>
  <c r="H178" i="3"/>
  <c r="H64" i="3"/>
  <c r="G64" i="3"/>
  <c r="G158" i="3"/>
  <c r="H107" i="3"/>
  <c r="I107" i="3"/>
  <c r="J107" i="3" s="1"/>
  <c r="G107" i="3"/>
  <c r="I152" i="3"/>
  <c r="J152" i="3" s="1"/>
  <c r="G152" i="3"/>
  <c r="H152" i="3"/>
  <c r="H46" i="3"/>
  <c r="I46" i="3"/>
  <c r="J46" i="3" s="1"/>
  <c r="H176" i="3"/>
  <c r="G176" i="3"/>
  <c r="H54" i="3"/>
  <c r="I54" i="3"/>
  <c r="J54" i="3" s="1"/>
  <c r="G162" i="3"/>
  <c r="I39" i="3"/>
  <c r="J39" i="3" s="1"/>
  <c r="H39" i="3"/>
  <c r="H113" i="3"/>
  <c r="I113" i="3"/>
  <c r="J113" i="3" s="1"/>
  <c r="G113" i="3"/>
  <c r="I49" i="3"/>
  <c r="J49" i="3" s="1"/>
  <c r="G49" i="3"/>
  <c r="H49" i="3"/>
  <c r="H137" i="3"/>
  <c r="G137" i="3"/>
  <c r="G28" i="3"/>
  <c r="G58" i="3"/>
  <c r="H58" i="3"/>
  <c r="I58" i="3"/>
  <c r="J58" i="3" s="1"/>
  <c r="I138" i="3"/>
  <c r="J138" i="3" s="1"/>
  <c r="H138" i="3"/>
  <c r="G138" i="3"/>
  <c r="H100" i="3"/>
  <c r="I100" i="3"/>
  <c r="J100" i="3" s="1"/>
  <c r="G100" i="3"/>
  <c r="H164" i="3"/>
  <c r="G164" i="3"/>
  <c r="H93" i="3"/>
  <c r="G93" i="3"/>
  <c r="G157" i="3"/>
  <c r="H157" i="3"/>
  <c r="I111" i="3"/>
  <c r="J111" i="3" s="1"/>
  <c r="H111" i="3"/>
  <c r="G111" i="3"/>
  <c r="H146" i="3"/>
  <c r="G146" i="3"/>
  <c r="I72" i="3"/>
  <c r="J72" i="3" s="1"/>
  <c r="H72" i="3"/>
  <c r="G72" i="3"/>
  <c r="I53" i="3"/>
  <c r="J53" i="3" s="1"/>
  <c r="G53" i="3"/>
  <c r="H53" i="3"/>
  <c r="G168" i="3"/>
  <c r="H168" i="3"/>
  <c r="H51" i="3"/>
  <c r="G51" i="3"/>
  <c r="I51" i="3"/>
  <c r="J51" i="3" s="1"/>
  <c r="H134" i="3"/>
  <c r="I134" i="3"/>
  <c r="J134" i="3" s="1"/>
  <c r="G134" i="3"/>
  <c r="I196" i="3"/>
  <c r="J196" i="3" s="1"/>
  <c r="H161" i="3"/>
  <c r="G161" i="3"/>
  <c r="I78" i="3"/>
  <c r="J78" i="3" s="1"/>
  <c r="H78" i="3"/>
  <c r="H73" i="3"/>
  <c r="G73" i="3"/>
  <c r="I73" i="3"/>
  <c r="J73" i="3" s="1"/>
  <c r="H76" i="3"/>
  <c r="I76" i="3"/>
  <c r="J76" i="3" s="1"/>
  <c r="I29" i="3"/>
  <c r="J29" i="3" s="1"/>
  <c r="G29" i="3"/>
  <c r="H29" i="3"/>
  <c r="G185" i="3"/>
  <c r="H185" i="3"/>
  <c r="I185" i="3"/>
  <c r="J185" i="3" s="1"/>
  <c r="I139" i="3"/>
  <c r="J139" i="3" s="1"/>
  <c r="H82" i="3"/>
  <c r="I82" i="3"/>
  <c r="J82" i="3" s="1"/>
  <c r="I129" i="3"/>
  <c r="J129" i="3" s="1"/>
  <c r="H129" i="3"/>
  <c r="G129" i="3"/>
  <c r="H20" i="3"/>
  <c r="I20" i="3"/>
  <c r="J20" i="3" s="1"/>
  <c r="G174" i="3"/>
  <c r="H174" i="3"/>
  <c r="H62" i="3"/>
  <c r="I62" i="3"/>
  <c r="J62" i="3" s="1"/>
  <c r="H186" i="3"/>
  <c r="G186" i="3"/>
  <c r="H71" i="3"/>
  <c r="G71" i="3"/>
  <c r="I71" i="3"/>
  <c r="J71" i="3" s="1"/>
  <c r="I106" i="3"/>
  <c r="J106" i="3" s="1"/>
  <c r="H123" i="3"/>
  <c r="G123" i="3"/>
  <c r="I123" i="3"/>
  <c r="J123" i="3" s="1"/>
  <c r="I57" i="3"/>
  <c r="J57" i="3" s="1"/>
  <c r="G57" i="3"/>
  <c r="H57" i="3"/>
  <c r="G147" i="3"/>
  <c r="H147" i="3"/>
  <c r="I147" i="3"/>
  <c r="J147" i="3" s="1"/>
  <c r="G36" i="3"/>
  <c r="U7" i="1"/>
  <c r="G189" i="3"/>
  <c r="I66" i="3"/>
  <c r="J66" i="3" s="1"/>
  <c r="H66" i="3"/>
  <c r="G66" i="3"/>
  <c r="H150" i="3"/>
  <c r="G150" i="3"/>
  <c r="H108" i="3"/>
  <c r="G108" i="3"/>
  <c r="H172" i="3"/>
  <c r="G172" i="3"/>
  <c r="H101" i="3"/>
  <c r="G101" i="3"/>
  <c r="I101" i="3"/>
  <c r="J101" i="3" s="1"/>
  <c r="G165" i="3"/>
  <c r="I165" i="3"/>
  <c r="J165" i="3" s="1"/>
  <c r="H165" i="3"/>
  <c r="G155" i="3"/>
  <c r="I155" i="3"/>
  <c r="J155" i="3" s="1"/>
  <c r="H155" i="3"/>
  <c r="I182" i="3"/>
  <c r="J182" i="3" s="1"/>
  <c r="H182" i="3"/>
  <c r="G182" i="3"/>
  <c r="I99" i="3"/>
  <c r="J99" i="3" s="1"/>
  <c r="G99" i="3"/>
  <c r="H99" i="3"/>
  <c r="H16" i="3"/>
  <c r="G16" i="3"/>
  <c r="J10" i="2"/>
  <c r="I37" i="3"/>
  <c r="J37" i="3" s="1"/>
  <c r="H37" i="3"/>
  <c r="G37" i="3"/>
  <c r="H98" i="3"/>
  <c r="I98" i="3"/>
  <c r="J98" i="3" s="1"/>
  <c r="G98" i="3"/>
  <c r="I158" i="3"/>
  <c r="J158" i="3" s="1"/>
  <c r="H158" i="3"/>
  <c r="I119" i="3"/>
  <c r="J119" i="3" s="1"/>
  <c r="G119" i="3"/>
  <c r="H119" i="3"/>
  <c r="I45" i="3"/>
  <c r="J45" i="3" s="1"/>
  <c r="H45" i="3"/>
  <c r="G45" i="3"/>
  <c r="H104" i="3"/>
  <c r="G104" i="3"/>
  <c r="I190" i="3"/>
  <c r="J190" i="3" s="1"/>
  <c r="G151" i="3"/>
  <c r="H151" i="3"/>
  <c r="I36" i="3"/>
  <c r="J36" i="3" s="1"/>
  <c r="H36" i="3"/>
  <c r="H194" i="3"/>
  <c r="G194" i="3"/>
  <c r="I80" i="3"/>
  <c r="J80" i="3" s="1"/>
  <c r="H80" i="3"/>
  <c r="I153" i="3"/>
  <c r="J153" i="3" s="1"/>
  <c r="I90" i="3"/>
  <c r="J90" i="3" s="1"/>
  <c r="I114" i="3"/>
  <c r="J114" i="3" s="1"/>
  <c r="I55" i="3"/>
  <c r="J55" i="3" s="1"/>
  <c r="H55" i="3"/>
  <c r="G135" i="3"/>
  <c r="I135" i="3"/>
  <c r="J135" i="3" s="1"/>
  <c r="H135" i="3"/>
  <c r="I65" i="3"/>
  <c r="J65" i="3" s="1"/>
  <c r="H65" i="3"/>
  <c r="G65" i="3"/>
  <c r="G44" i="3"/>
  <c r="H74" i="3"/>
  <c r="I74" i="3"/>
  <c r="J74" i="3" s="1"/>
  <c r="H10" i="3"/>
  <c r="G10" i="3"/>
  <c r="H75" i="3"/>
  <c r="G75" i="3"/>
  <c r="I75" i="3"/>
  <c r="J75" i="3" s="1"/>
  <c r="I160" i="3"/>
  <c r="J160" i="3" s="1"/>
  <c r="H160" i="3"/>
  <c r="H116" i="3"/>
  <c r="G116" i="3"/>
  <c r="I180" i="3"/>
  <c r="J180" i="3" s="1"/>
  <c r="H180" i="3"/>
  <c r="G180" i="3"/>
  <c r="I109" i="3"/>
  <c r="J109" i="3" s="1"/>
  <c r="H109" i="3"/>
  <c r="G173" i="3"/>
  <c r="H173" i="3"/>
  <c r="I142" i="3"/>
  <c r="J142" i="3" s="1"/>
  <c r="G142" i="3"/>
  <c r="H142" i="3"/>
  <c r="H122" i="3"/>
  <c r="G122" i="3"/>
  <c r="U204" i="1"/>
  <c r="H70" i="3"/>
  <c r="I70" i="3"/>
  <c r="J70" i="3" s="1"/>
  <c r="I167" i="3"/>
  <c r="J167" i="3" s="1"/>
  <c r="H120" i="3"/>
  <c r="G120" i="3"/>
  <c r="H21" i="3"/>
  <c r="I21" i="3"/>
  <c r="J21" i="3" s="1"/>
  <c r="G21" i="3"/>
  <c r="H139" i="3"/>
  <c r="G139" i="3"/>
  <c r="I120" i="3"/>
  <c r="J120" i="3" s="1"/>
  <c r="I61" i="3"/>
  <c r="J61" i="3" s="1"/>
  <c r="H126" i="3"/>
  <c r="G126" i="3"/>
  <c r="G78" i="3"/>
  <c r="H19" i="3"/>
  <c r="I19" i="3"/>
  <c r="J19" i="3" s="1"/>
  <c r="G19" i="3"/>
  <c r="G171" i="3"/>
  <c r="H171" i="3"/>
  <c r="H52" i="3"/>
  <c r="I52" i="3"/>
  <c r="J52" i="3" s="1"/>
  <c r="H102" i="3"/>
  <c r="G102" i="3"/>
  <c r="H112" i="3"/>
  <c r="G112" i="3"/>
  <c r="I122" i="3"/>
  <c r="J122" i="3" s="1"/>
  <c r="I186" i="3"/>
  <c r="J186" i="3" s="1"/>
  <c r="I63" i="3"/>
  <c r="J63" i="3" s="1"/>
  <c r="H63" i="3"/>
  <c r="H145" i="3"/>
  <c r="G145" i="3"/>
  <c r="H83" i="3"/>
  <c r="G83" i="3"/>
  <c r="I83" i="3"/>
  <c r="J83" i="3" s="1"/>
  <c r="H169" i="3"/>
  <c r="G52" i="3"/>
  <c r="H18" i="3"/>
  <c r="I18" i="3"/>
  <c r="J18" i="3" s="1"/>
  <c r="H86" i="3"/>
  <c r="I86" i="3"/>
  <c r="J86" i="3" s="1"/>
  <c r="H124" i="3"/>
  <c r="G124" i="3"/>
  <c r="G188" i="3"/>
  <c r="H188" i="3"/>
  <c r="G117" i="3"/>
  <c r="I117" i="3"/>
  <c r="J117" i="3" s="1"/>
  <c r="G181" i="3"/>
  <c r="I181" i="3"/>
  <c r="J181" i="3" s="1"/>
  <c r="H181" i="3"/>
  <c r="O41" i="3" l="1"/>
  <c r="P41" i="3" s="1"/>
  <c r="K8" i="3"/>
  <c r="J13" i="2"/>
  <c r="L8" i="3"/>
  <c r="N8" i="3" s="1"/>
  <c r="M31" i="2"/>
  <c r="M23" i="2"/>
  <c r="M15" i="2"/>
  <c r="M29" i="2"/>
  <c r="M21" i="2"/>
  <c r="M13" i="2"/>
  <c r="M27" i="2"/>
  <c r="M19" i="2"/>
  <c r="M25" i="2"/>
  <c r="M17" i="2"/>
  <c r="G179" i="3"/>
  <c r="G140" i="3"/>
  <c r="I34" i="3"/>
  <c r="J34" i="3" s="1"/>
  <c r="G34" i="3"/>
  <c r="M36" i="3"/>
  <c r="I189" i="3"/>
  <c r="J189" i="3" s="1"/>
  <c r="G191" i="3"/>
  <c r="I103" i="3"/>
  <c r="J103" i="3" s="1"/>
  <c r="H196" i="3"/>
  <c r="G121" i="3"/>
  <c r="I40" i="3"/>
  <c r="J40" i="3" s="1"/>
  <c r="G88" i="3"/>
  <c r="H133" i="3"/>
  <c r="G170" i="3"/>
  <c r="G169" i="3"/>
  <c r="G61" i="3"/>
  <c r="H159" i="3"/>
  <c r="G90" i="3"/>
  <c r="I47" i="3"/>
  <c r="J47" i="3" s="1"/>
  <c r="H170" i="3"/>
  <c r="I56" i="3"/>
  <c r="J56" i="3" s="1"/>
  <c r="I133" i="3"/>
  <c r="J133" i="3" s="1"/>
  <c r="G62" i="3"/>
  <c r="I116" i="3"/>
  <c r="J116" i="3" s="1"/>
  <c r="I192" i="3"/>
  <c r="J192" i="3" s="1"/>
  <c r="G192" i="3"/>
  <c r="I188" i="3"/>
  <c r="J188" i="3" s="1"/>
  <c r="I104" i="3"/>
  <c r="J104" i="3" s="1"/>
  <c r="I145" i="3"/>
  <c r="J145" i="3" s="1"/>
  <c r="M47" i="3"/>
  <c r="M10" i="2"/>
  <c r="M195" i="3"/>
  <c r="O28" i="3"/>
  <c r="P28" i="3" s="1"/>
  <c r="M9" i="3"/>
  <c r="M179" i="3"/>
  <c r="O9" i="3"/>
  <c r="O17" i="3"/>
  <c r="P17" i="3" s="1"/>
  <c r="N9" i="3"/>
  <c r="M163" i="3"/>
  <c r="M54" i="3"/>
  <c r="M149" i="3"/>
  <c r="M55" i="3"/>
  <c r="O23" i="3"/>
  <c r="P23" i="3" s="1"/>
  <c r="M25" i="3"/>
  <c r="M39" i="3"/>
  <c r="M19" i="3"/>
  <c r="M189" i="3"/>
  <c r="M38" i="3"/>
  <c r="M185" i="3"/>
  <c r="O33" i="3"/>
  <c r="P33" i="3" s="1"/>
  <c r="M181" i="3"/>
  <c r="M177" i="3"/>
  <c r="M193" i="3"/>
  <c r="M30" i="3"/>
  <c r="M31" i="3"/>
  <c r="O15" i="3"/>
  <c r="P15" i="3" s="1"/>
  <c r="O13" i="3"/>
  <c r="P13" i="3" s="1"/>
  <c r="M44" i="3"/>
  <c r="O65" i="3"/>
  <c r="P65" i="3" s="1"/>
  <c r="N65" i="3"/>
  <c r="N52" i="3"/>
  <c r="O52" i="3"/>
  <c r="P52" i="3" s="1"/>
  <c r="O105" i="3"/>
  <c r="P105" i="3" s="1"/>
  <c r="N105" i="3"/>
  <c r="M105" i="3"/>
  <c r="O173" i="3"/>
  <c r="P173" i="3" s="1"/>
  <c r="N173" i="3"/>
  <c r="N42" i="3"/>
  <c r="O42" i="3"/>
  <c r="P42" i="3" s="1"/>
  <c r="M42" i="3"/>
  <c r="N56" i="3"/>
  <c r="O56" i="3"/>
  <c r="P56" i="3" s="1"/>
  <c r="M56" i="3"/>
  <c r="O35" i="3"/>
  <c r="P35" i="3" s="1"/>
  <c r="M35" i="3"/>
  <c r="N35" i="3"/>
  <c r="N57" i="3"/>
  <c r="M57" i="3"/>
  <c r="N49" i="3"/>
  <c r="M49" i="3"/>
  <c r="N30" i="3"/>
  <c r="O30" i="3"/>
  <c r="P30" i="3" s="1"/>
  <c r="N61" i="3"/>
  <c r="O61" i="3"/>
  <c r="P61" i="3" s="1"/>
  <c r="M61" i="3"/>
  <c r="O81" i="3"/>
  <c r="P81" i="3" s="1"/>
  <c r="M81" i="3"/>
  <c r="N81" i="3"/>
  <c r="N48" i="3"/>
  <c r="M48" i="3"/>
  <c r="O48" i="3"/>
  <c r="P48" i="3" s="1"/>
  <c r="N74" i="3"/>
  <c r="O74" i="3"/>
  <c r="P74" i="3" s="1"/>
  <c r="M74" i="3"/>
  <c r="O93" i="3"/>
  <c r="P93" i="3" s="1"/>
  <c r="N93" i="3"/>
  <c r="M93" i="3"/>
  <c r="O138" i="3"/>
  <c r="P138" i="3" s="1"/>
  <c r="M138" i="3"/>
  <c r="N138" i="3"/>
  <c r="O111" i="3"/>
  <c r="P111" i="3" s="1"/>
  <c r="N111" i="3"/>
  <c r="M111" i="3"/>
  <c r="M46" i="3"/>
  <c r="O159" i="3"/>
  <c r="P159" i="3" s="1"/>
  <c r="N159" i="3"/>
  <c r="M159" i="3"/>
  <c r="N98" i="3"/>
  <c r="O98" i="3"/>
  <c r="P98" i="3" s="1"/>
  <c r="M98" i="3"/>
  <c r="N168" i="3"/>
  <c r="O168" i="3"/>
  <c r="P168" i="3" s="1"/>
  <c r="M168" i="3"/>
  <c r="O157" i="3"/>
  <c r="P157" i="3" s="1"/>
  <c r="N157" i="3"/>
  <c r="M141" i="3"/>
  <c r="N141" i="3"/>
  <c r="O141" i="3"/>
  <c r="P141" i="3" s="1"/>
  <c r="N186" i="3"/>
  <c r="M186" i="3"/>
  <c r="O186" i="3"/>
  <c r="P186" i="3" s="1"/>
  <c r="N32" i="3"/>
  <c r="M32" i="3"/>
  <c r="O32" i="3"/>
  <c r="P32" i="3" s="1"/>
  <c r="M51" i="3"/>
  <c r="O51" i="3"/>
  <c r="P51" i="3" s="1"/>
  <c r="N51" i="3"/>
  <c r="N169" i="3"/>
  <c r="O169" i="3"/>
  <c r="P169" i="3" s="1"/>
  <c r="O171" i="3"/>
  <c r="P171" i="3" s="1"/>
  <c r="N171" i="3"/>
  <c r="N10" i="3"/>
  <c r="M10" i="3"/>
  <c r="O10" i="3"/>
  <c r="P10" i="3" s="1"/>
  <c r="N124" i="3"/>
  <c r="O124" i="3"/>
  <c r="P124" i="3" s="1"/>
  <c r="M124" i="3"/>
  <c r="N160" i="3"/>
  <c r="O160" i="3"/>
  <c r="P160" i="3" s="1"/>
  <c r="M160" i="3"/>
  <c r="N182" i="3"/>
  <c r="O182" i="3"/>
  <c r="P182" i="3" s="1"/>
  <c r="M182" i="3"/>
  <c r="N17" i="3"/>
  <c r="M17" i="3"/>
  <c r="N16" i="3"/>
  <c r="M16" i="3"/>
  <c r="O16" i="3"/>
  <c r="P16" i="3" s="1"/>
  <c r="M71" i="3"/>
  <c r="O71" i="3"/>
  <c r="P71" i="3" s="1"/>
  <c r="N71" i="3"/>
  <c r="N41" i="3"/>
  <c r="M41" i="3"/>
  <c r="M65" i="3"/>
  <c r="N104" i="3"/>
  <c r="O104" i="3"/>
  <c r="P104" i="3" s="1"/>
  <c r="M104" i="3"/>
  <c r="M12" i="3"/>
  <c r="O12" i="3"/>
  <c r="P12" i="3" s="1"/>
  <c r="N12" i="3"/>
  <c r="N24" i="3"/>
  <c r="O24" i="3"/>
  <c r="P24" i="3" s="1"/>
  <c r="M24" i="3"/>
  <c r="N54" i="3"/>
  <c r="O54" i="3"/>
  <c r="P54" i="3" s="1"/>
  <c r="O83" i="3"/>
  <c r="P83" i="3" s="1"/>
  <c r="N83" i="3"/>
  <c r="M83" i="3"/>
  <c r="O97" i="3"/>
  <c r="P97" i="3" s="1"/>
  <c r="N97" i="3"/>
  <c r="M97" i="3"/>
  <c r="O101" i="3"/>
  <c r="P101" i="3" s="1"/>
  <c r="N101" i="3"/>
  <c r="M101" i="3"/>
  <c r="O175" i="3"/>
  <c r="P175" i="3" s="1"/>
  <c r="N175" i="3"/>
  <c r="N126" i="3"/>
  <c r="O126" i="3"/>
  <c r="P126" i="3" s="1"/>
  <c r="M126" i="3"/>
  <c r="N55" i="3"/>
  <c r="O55" i="3"/>
  <c r="P55" i="3" s="1"/>
  <c r="N110" i="3"/>
  <c r="O110" i="3"/>
  <c r="P110" i="3" s="1"/>
  <c r="M110" i="3"/>
  <c r="N161" i="3"/>
  <c r="M161" i="3"/>
  <c r="O161" i="3"/>
  <c r="P161" i="3" s="1"/>
  <c r="N174" i="3"/>
  <c r="O174" i="3"/>
  <c r="P174" i="3" s="1"/>
  <c r="M174" i="3"/>
  <c r="O142" i="3"/>
  <c r="P142" i="3" s="1"/>
  <c r="M142" i="3"/>
  <c r="N142" i="3"/>
  <c r="M151" i="3"/>
  <c r="N151" i="3"/>
  <c r="O151" i="3"/>
  <c r="P151" i="3" s="1"/>
  <c r="N178" i="3"/>
  <c r="O178" i="3"/>
  <c r="P178" i="3" s="1"/>
  <c r="M178" i="3"/>
  <c r="O127" i="3"/>
  <c r="P127" i="3" s="1"/>
  <c r="M127" i="3"/>
  <c r="N127" i="3"/>
  <c r="N162" i="3"/>
  <c r="M162" i="3"/>
  <c r="O162" i="3"/>
  <c r="P162" i="3" s="1"/>
  <c r="N149" i="3"/>
  <c r="O149" i="3"/>
  <c r="P149" i="3" s="1"/>
  <c r="N176" i="3"/>
  <c r="M176" i="3"/>
  <c r="O176" i="3"/>
  <c r="P176" i="3" s="1"/>
  <c r="N68" i="3"/>
  <c r="O68" i="3"/>
  <c r="P68" i="3" s="1"/>
  <c r="O95" i="3"/>
  <c r="P95" i="3" s="1"/>
  <c r="M95" i="3"/>
  <c r="N95" i="3"/>
  <c r="N106" i="3"/>
  <c r="M106" i="3"/>
  <c r="O106" i="3"/>
  <c r="P106" i="3" s="1"/>
  <c r="N137" i="3"/>
  <c r="O137" i="3"/>
  <c r="P137" i="3" s="1"/>
  <c r="M137" i="3"/>
  <c r="N150" i="3"/>
  <c r="O150" i="3"/>
  <c r="P150" i="3" s="1"/>
  <c r="M150" i="3"/>
  <c r="N156" i="3"/>
  <c r="O156" i="3"/>
  <c r="P156" i="3" s="1"/>
  <c r="M156" i="3"/>
  <c r="N94" i="3"/>
  <c r="O94" i="3"/>
  <c r="P94" i="3" s="1"/>
  <c r="M94" i="3"/>
  <c r="N62" i="3"/>
  <c r="O62" i="3"/>
  <c r="P62" i="3" s="1"/>
  <c r="O22" i="3"/>
  <c r="P22" i="3" s="1"/>
  <c r="N22" i="3"/>
  <c r="M22" i="3"/>
  <c r="N19" i="3"/>
  <c r="O19" i="3"/>
  <c r="P19" i="3" s="1"/>
  <c r="N43" i="3"/>
  <c r="O43" i="3"/>
  <c r="P43" i="3" s="1"/>
  <c r="M43" i="3"/>
  <c r="O67" i="3"/>
  <c r="P67" i="3" s="1"/>
  <c r="N67" i="3"/>
  <c r="M67" i="3"/>
  <c r="N80" i="3"/>
  <c r="O80" i="3"/>
  <c r="P80" i="3" s="1"/>
  <c r="M80" i="3"/>
  <c r="O89" i="3"/>
  <c r="P89" i="3" s="1"/>
  <c r="N89" i="3"/>
  <c r="M89" i="3"/>
  <c r="O57" i="3"/>
  <c r="P57" i="3" s="1"/>
  <c r="N86" i="3"/>
  <c r="O86" i="3"/>
  <c r="P86" i="3" s="1"/>
  <c r="M86" i="3"/>
  <c r="O109" i="3"/>
  <c r="P109" i="3" s="1"/>
  <c r="M109" i="3"/>
  <c r="N109" i="3"/>
  <c r="O103" i="3"/>
  <c r="P103" i="3" s="1"/>
  <c r="N103" i="3"/>
  <c r="M103" i="3"/>
  <c r="O107" i="3"/>
  <c r="P107" i="3" s="1"/>
  <c r="N107" i="3"/>
  <c r="M107" i="3"/>
  <c r="N144" i="3"/>
  <c r="M144" i="3"/>
  <c r="O144" i="3"/>
  <c r="P144" i="3" s="1"/>
  <c r="N59" i="3"/>
  <c r="O59" i="3"/>
  <c r="P59" i="3" s="1"/>
  <c r="M59" i="3"/>
  <c r="O75" i="3"/>
  <c r="P75" i="3" s="1"/>
  <c r="N75" i="3"/>
  <c r="M75" i="3"/>
  <c r="N114" i="3"/>
  <c r="O114" i="3"/>
  <c r="P114" i="3" s="1"/>
  <c r="M114" i="3"/>
  <c r="N170" i="3"/>
  <c r="O170" i="3"/>
  <c r="P170" i="3" s="1"/>
  <c r="M170" i="3"/>
  <c r="N112" i="3"/>
  <c r="O112" i="3"/>
  <c r="P112" i="3" s="1"/>
  <c r="M112" i="3"/>
  <c r="O179" i="3"/>
  <c r="P179" i="3" s="1"/>
  <c r="N179" i="3"/>
  <c r="N146" i="3"/>
  <c r="O146" i="3"/>
  <c r="P146" i="3" s="1"/>
  <c r="M146" i="3"/>
  <c r="N152" i="3"/>
  <c r="M152" i="3"/>
  <c r="O152" i="3"/>
  <c r="P152" i="3" s="1"/>
  <c r="N183" i="3"/>
  <c r="O183" i="3"/>
  <c r="P183" i="3" s="1"/>
  <c r="O187" i="3"/>
  <c r="P187" i="3" s="1"/>
  <c r="N187" i="3"/>
  <c r="N154" i="3"/>
  <c r="M154" i="3"/>
  <c r="O154" i="3"/>
  <c r="P154" i="3" s="1"/>
  <c r="N194" i="3"/>
  <c r="O194" i="3"/>
  <c r="P194" i="3" s="1"/>
  <c r="M194" i="3"/>
  <c r="M183" i="3"/>
  <c r="N102" i="3"/>
  <c r="O102" i="3"/>
  <c r="P102" i="3" s="1"/>
  <c r="M102" i="3"/>
  <c r="N31" i="3"/>
  <c r="O31" i="3"/>
  <c r="P31" i="3" s="1"/>
  <c r="N34" i="3"/>
  <c r="O34" i="3"/>
  <c r="P34" i="3" s="1"/>
  <c r="M34" i="3"/>
  <c r="N70" i="3"/>
  <c r="M70" i="3"/>
  <c r="O70" i="3"/>
  <c r="P70" i="3" s="1"/>
  <c r="N36" i="3"/>
  <c r="O36" i="3"/>
  <c r="P36" i="3" s="1"/>
  <c r="N64" i="3"/>
  <c r="M64" i="3"/>
  <c r="O64" i="3"/>
  <c r="P64" i="3" s="1"/>
  <c r="N88" i="3"/>
  <c r="O88" i="3"/>
  <c r="P88" i="3" s="1"/>
  <c r="M88" i="3"/>
  <c r="N47" i="3"/>
  <c r="O47" i="3"/>
  <c r="P47" i="3" s="1"/>
  <c r="O69" i="3"/>
  <c r="P69" i="3" s="1"/>
  <c r="M69" i="3"/>
  <c r="N69" i="3"/>
  <c r="N82" i="3"/>
  <c r="M82" i="3"/>
  <c r="O82" i="3"/>
  <c r="P82" i="3" s="1"/>
  <c r="M52" i="3"/>
  <c r="N96" i="3"/>
  <c r="M96" i="3"/>
  <c r="O96" i="3"/>
  <c r="P96" i="3" s="1"/>
  <c r="N33" i="3"/>
  <c r="M33" i="3"/>
  <c r="O63" i="3"/>
  <c r="P63" i="3" s="1"/>
  <c r="N63" i="3"/>
  <c r="N116" i="3"/>
  <c r="M116" i="3"/>
  <c r="O116" i="3"/>
  <c r="P116" i="3" s="1"/>
  <c r="O115" i="3"/>
  <c r="P115" i="3" s="1"/>
  <c r="N115" i="3"/>
  <c r="M115" i="3"/>
  <c r="N158" i="3"/>
  <c r="O158" i="3"/>
  <c r="P158" i="3" s="1"/>
  <c r="M158" i="3"/>
  <c r="M60" i="3"/>
  <c r="O85" i="3"/>
  <c r="P85" i="3" s="1"/>
  <c r="M85" i="3"/>
  <c r="N85" i="3"/>
  <c r="O117" i="3"/>
  <c r="P117" i="3" s="1"/>
  <c r="M117" i="3"/>
  <c r="N117" i="3"/>
  <c r="N76" i="3"/>
  <c r="O76" i="3"/>
  <c r="P76" i="3" s="1"/>
  <c r="M76" i="3"/>
  <c r="O123" i="3"/>
  <c r="P123" i="3" s="1"/>
  <c r="N123" i="3"/>
  <c r="M123" i="3"/>
  <c r="M175" i="3"/>
  <c r="M147" i="3"/>
  <c r="O147" i="3"/>
  <c r="P147" i="3" s="1"/>
  <c r="N147" i="3"/>
  <c r="N118" i="3"/>
  <c r="O118" i="3"/>
  <c r="P118" i="3" s="1"/>
  <c r="M118" i="3"/>
  <c r="N164" i="3"/>
  <c r="O164" i="3"/>
  <c r="P164" i="3" s="1"/>
  <c r="M164" i="3"/>
  <c r="M187" i="3"/>
  <c r="O191" i="3"/>
  <c r="P191" i="3" s="1"/>
  <c r="N191" i="3"/>
  <c r="M139" i="3"/>
  <c r="O139" i="3"/>
  <c r="P139" i="3" s="1"/>
  <c r="N139" i="3"/>
  <c r="M171" i="3"/>
  <c r="M155" i="3"/>
  <c r="O155" i="3"/>
  <c r="P155" i="3" s="1"/>
  <c r="N155" i="3"/>
  <c r="O181" i="3"/>
  <c r="P181" i="3" s="1"/>
  <c r="N181" i="3"/>
  <c r="O195" i="3"/>
  <c r="P195" i="3" s="1"/>
  <c r="N195" i="3"/>
  <c r="N184" i="3"/>
  <c r="O184" i="3"/>
  <c r="P184" i="3" s="1"/>
  <c r="M184" i="3"/>
  <c r="N11" i="3"/>
  <c r="O11" i="3"/>
  <c r="P11" i="3" s="1"/>
  <c r="N190" i="3"/>
  <c r="O190" i="3"/>
  <c r="P190" i="3" s="1"/>
  <c r="M190" i="3"/>
  <c r="O87" i="3"/>
  <c r="P87" i="3" s="1"/>
  <c r="N87" i="3"/>
  <c r="M87" i="3"/>
  <c r="N40" i="3"/>
  <c r="O40" i="3"/>
  <c r="P40" i="3" s="1"/>
  <c r="M40" i="3"/>
  <c r="N46" i="3"/>
  <c r="O46" i="3"/>
  <c r="P46" i="3" s="1"/>
  <c r="O90" i="3"/>
  <c r="P90" i="3" s="1"/>
  <c r="M90" i="3"/>
  <c r="N90" i="3"/>
  <c r="O49" i="3"/>
  <c r="P49" i="3" s="1"/>
  <c r="N23" i="3"/>
  <c r="M23" i="3"/>
  <c r="N15" i="3"/>
  <c r="M15" i="3"/>
  <c r="M62" i="3"/>
  <c r="N25" i="3"/>
  <c r="O25" i="3"/>
  <c r="P25" i="3" s="1"/>
  <c r="N39" i="3"/>
  <c r="O39" i="3"/>
  <c r="P39" i="3" s="1"/>
  <c r="N108" i="3"/>
  <c r="O108" i="3"/>
  <c r="P108" i="3" s="1"/>
  <c r="M108" i="3"/>
  <c r="O113" i="3"/>
  <c r="P113" i="3" s="1"/>
  <c r="M113" i="3"/>
  <c r="N113" i="3"/>
  <c r="O121" i="3"/>
  <c r="P121" i="3" s="1"/>
  <c r="M121" i="3"/>
  <c r="N121" i="3"/>
  <c r="M63" i="3"/>
  <c r="O91" i="3"/>
  <c r="P91" i="3" s="1"/>
  <c r="M91" i="3"/>
  <c r="N91" i="3"/>
  <c r="O77" i="3"/>
  <c r="P77" i="3" s="1"/>
  <c r="M77" i="3"/>
  <c r="N77" i="3"/>
  <c r="N180" i="3"/>
  <c r="O180" i="3"/>
  <c r="P180" i="3" s="1"/>
  <c r="M180" i="3"/>
  <c r="N120" i="3"/>
  <c r="O120" i="3"/>
  <c r="P120" i="3" s="1"/>
  <c r="M120" i="3"/>
  <c r="N148" i="3"/>
  <c r="M148" i="3"/>
  <c r="O148" i="3"/>
  <c r="P148" i="3" s="1"/>
  <c r="N188" i="3"/>
  <c r="O188" i="3"/>
  <c r="P188" i="3" s="1"/>
  <c r="M188" i="3"/>
  <c r="M173" i="3"/>
  <c r="M165" i="3"/>
  <c r="O165" i="3"/>
  <c r="P165" i="3" s="1"/>
  <c r="N165" i="3"/>
  <c r="N196" i="3"/>
  <c r="O196" i="3"/>
  <c r="P196" i="3" s="1"/>
  <c r="M196" i="3"/>
  <c r="O145" i="3"/>
  <c r="P145" i="3" s="1"/>
  <c r="N145" i="3"/>
  <c r="M145" i="3"/>
  <c r="O189" i="3"/>
  <c r="P189" i="3" s="1"/>
  <c r="N189" i="3"/>
  <c r="N192" i="3"/>
  <c r="M192" i="3"/>
  <c r="O192" i="3"/>
  <c r="P192" i="3" s="1"/>
  <c r="N185" i="3"/>
  <c r="O185" i="3"/>
  <c r="P185" i="3" s="1"/>
  <c r="N60" i="3"/>
  <c r="O60" i="3"/>
  <c r="P60" i="3" s="1"/>
  <c r="M11" i="3"/>
  <c r="N44" i="3"/>
  <c r="O44" i="3"/>
  <c r="P44" i="3" s="1"/>
  <c r="O119" i="3"/>
  <c r="P119" i="3" s="1"/>
  <c r="M119" i="3"/>
  <c r="N119" i="3"/>
  <c r="O18" i="3"/>
  <c r="P18" i="3" s="1"/>
  <c r="N18" i="3"/>
  <c r="M18" i="3"/>
  <c r="N53" i="3"/>
  <c r="O53" i="3"/>
  <c r="P53" i="3" s="1"/>
  <c r="M53" i="3"/>
  <c r="N92" i="3"/>
  <c r="O92" i="3"/>
  <c r="P92" i="3" s="1"/>
  <c r="M92" i="3"/>
  <c r="N20" i="3"/>
  <c r="M20" i="3"/>
  <c r="O20" i="3"/>
  <c r="P20" i="3" s="1"/>
  <c r="N29" i="3"/>
  <c r="O29" i="3"/>
  <c r="P29" i="3" s="1"/>
  <c r="M29" i="3"/>
  <c r="N58" i="3"/>
  <c r="M58" i="3"/>
  <c r="O58" i="3"/>
  <c r="P58" i="3" s="1"/>
  <c r="O129" i="3"/>
  <c r="P129" i="3" s="1"/>
  <c r="N129" i="3"/>
  <c r="M129" i="3"/>
  <c r="N122" i="3"/>
  <c r="M122" i="3"/>
  <c r="O122" i="3"/>
  <c r="P122" i="3" s="1"/>
  <c r="N100" i="3"/>
  <c r="O100" i="3"/>
  <c r="P100" i="3" s="1"/>
  <c r="M100" i="3"/>
  <c r="N84" i="3"/>
  <c r="O84" i="3"/>
  <c r="P84" i="3" s="1"/>
  <c r="M84" i="3"/>
  <c r="O136" i="3"/>
  <c r="P136" i="3" s="1"/>
  <c r="N136" i="3"/>
  <c r="M136" i="3"/>
  <c r="O153" i="3"/>
  <c r="P153" i="3" s="1"/>
  <c r="N153" i="3"/>
  <c r="M153" i="3"/>
  <c r="N128" i="3"/>
  <c r="M128" i="3"/>
  <c r="O128" i="3"/>
  <c r="P128" i="3" s="1"/>
  <c r="N166" i="3"/>
  <c r="O166" i="3"/>
  <c r="P166" i="3" s="1"/>
  <c r="M166" i="3"/>
  <c r="O177" i="3"/>
  <c r="P177" i="3" s="1"/>
  <c r="N177" i="3"/>
  <c r="O133" i="3"/>
  <c r="P133" i="3" s="1"/>
  <c r="N133" i="3"/>
  <c r="M133" i="3"/>
  <c r="O193" i="3"/>
  <c r="P193" i="3" s="1"/>
  <c r="N193" i="3"/>
  <c r="N66" i="3"/>
  <c r="O66" i="3"/>
  <c r="P66" i="3" s="1"/>
  <c r="M66" i="3"/>
  <c r="N37" i="3"/>
  <c r="O37" i="3"/>
  <c r="P37" i="3" s="1"/>
  <c r="M37" i="3"/>
  <c r="N27" i="3"/>
  <c r="O27" i="3"/>
  <c r="P27" i="3" s="1"/>
  <c r="M27" i="3"/>
  <c r="N26" i="3"/>
  <c r="O26" i="3"/>
  <c r="P26" i="3" s="1"/>
  <c r="M26" i="3"/>
  <c r="M68" i="3"/>
  <c r="N21" i="3"/>
  <c r="M21" i="3"/>
  <c r="O14" i="3"/>
  <c r="P14" i="3" s="1"/>
  <c r="N14" i="3"/>
  <c r="M14" i="3"/>
  <c r="N50" i="3"/>
  <c r="M50" i="3"/>
  <c r="O50" i="3"/>
  <c r="P50" i="3" s="1"/>
  <c r="O79" i="3"/>
  <c r="P79" i="3" s="1"/>
  <c r="M79" i="3"/>
  <c r="N79" i="3"/>
  <c r="N73" i="3"/>
  <c r="M73" i="3"/>
  <c r="O73" i="3"/>
  <c r="P73" i="3" s="1"/>
  <c r="O21" i="3"/>
  <c r="P21" i="3" s="1"/>
  <c r="O125" i="3"/>
  <c r="P125" i="3" s="1"/>
  <c r="M125" i="3"/>
  <c r="N125" i="3"/>
  <c r="N28" i="3"/>
  <c r="M28" i="3"/>
  <c r="M143" i="3"/>
  <c r="N143" i="3"/>
  <c r="O143" i="3"/>
  <c r="P143" i="3" s="1"/>
  <c r="N78" i="3"/>
  <c r="O78" i="3"/>
  <c r="P78" i="3" s="1"/>
  <c r="M78" i="3"/>
  <c r="N13" i="3"/>
  <c r="M13" i="3"/>
  <c r="N45" i="3"/>
  <c r="O45" i="3"/>
  <c r="P45" i="3" s="1"/>
  <c r="M45" i="3"/>
  <c r="O134" i="3"/>
  <c r="P134" i="3" s="1"/>
  <c r="M134" i="3"/>
  <c r="N134" i="3"/>
  <c r="O131" i="3"/>
  <c r="P131" i="3" s="1"/>
  <c r="M131" i="3"/>
  <c r="N131" i="3"/>
  <c r="N132" i="3"/>
  <c r="O132" i="3"/>
  <c r="P132" i="3" s="1"/>
  <c r="M132" i="3"/>
  <c r="N38" i="3"/>
  <c r="O38" i="3"/>
  <c r="P38" i="3" s="1"/>
  <c r="N72" i="3"/>
  <c r="M72" i="3"/>
  <c r="O72" i="3"/>
  <c r="P72" i="3" s="1"/>
  <c r="O99" i="3"/>
  <c r="P99" i="3" s="1"/>
  <c r="M99" i="3"/>
  <c r="N99" i="3"/>
  <c r="M169" i="3"/>
  <c r="N130" i="3"/>
  <c r="O130" i="3"/>
  <c r="P130" i="3" s="1"/>
  <c r="M130" i="3"/>
  <c r="M157" i="3"/>
  <c r="O140" i="3"/>
  <c r="P140" i="3" s="1"/>
  <c r="M140" i="3"/>
  <c r="N140" i="3"/>
  <c r="O167" i="3"/>
  <c r="P167" i="3" s="1"/>
  <c r="M167" i="3"/>
  <c r="N167" i="3"/>
  <c r="N172" i="3"/>
  <c r="O172" i="3"/>
  <c r="P172" i="3" s="1"/>
  <c r="M172" i="3"/>
  <c r="O135" i="3"/>
  <c r="P135" i="3" s="1"/>
  <c r="M135" i="3"/>
  <c r="N135" i="3"/>
  <c r="N163" i="3"/>
  <c r="O163" i="3"/>
  <c r="P163" i="3" s="1"/>
  <c r="M191" i="3"/>
  <c r="P9" i="3" l="1"/>
  <c r="O8" i="3"/>
  <c r="P8" i="3" s="1"/>
  <c r="M8" i="3"/>
  <c r="J33" i="2"/>
  <c r="K23" i="2" s="1"/>
  <c r="I9" i="3"/>
  <c r="I8" i="3" s="1"/>
  <c r="H8" i="3"/>
  <c r="H9" i="3"/>
  <c r="G9" i="3"/>
  <c r="K19" i="2" l="1"/>
  <c r="K27" i="2"/>
  <c r="K31" i="2"/>
  <c r="K13" i="2"/>
  <c r="K17" i="2"/>
  <c r="K15" i="2"/>
  <c r="K29" i="2"/>
  <c r="K33" i="2"/>
  <c r="K21" i="2"/>
  <c r="K25" i="2"/>
  <c r="G8" i="3"/>
  <c r="M33" i="2"/>
  <c r="J9" i="3"/>
  <c r="J8" i="3"/>
  <c r="N29" i="2" l="1"/>
  <c r="N23" i="2"/>
  <c r="N25" i="2"/>
  <c r="N21" i="2"/>
  <c r="N17" i="2"/>
  <c r="N13" i="2"/>
  <c r="N19" i="2"/>
  <c r="N15" i="2"/>
  <c r="N27" i="2"/>
  <c r="N31" i="2"/>
  <c r="N33" i="2"/>
</calcChain>
</file>

<file path=xl/sharedStrings.xml><?xml version="1.0" encoding="utf-8"?>
<sst xmlns="http://schemas.openxmlformats.org/spreadsheetml/2006/main" count="1239" uniqueCount="365">
  <si>
    <t>Crna Gora</t>
  </si>
  <si>
    <t>Ministarstvo finansija</t>
  </si>
  <si>
    <t>Direktorat za državni budžet</t>
  </si>
  <si>
    <t>mil. €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</si>
  <si>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</si>
  <si>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</si>
  <si>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</si>
  <si>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</si>
  <si>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</si>
  <si>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</si>
  <si>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</si>
  <si>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</si>
  <si>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</si>
  <si>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</si>
  <si>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</si>
  <si>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</si>
  <si>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</si>
  <si>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</si>
  <si>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</si>
  <si>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</si>
  <si>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</si>
  <si>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</si>
  <si>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</si>
  <si>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</si>
  <si>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</si>
  <si>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</si>
  <si>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</si>
  <si>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</si>
  <si>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</si>
  <si>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Godina</t>
  </si>
  <si>
    <t>Hlookup</t>
  </si>
  <si>
    <t>UKUPNO</t>
  </si>
  <si>
    <t>Izdaci za:</t>
  </si>
  <si>
    <t>ZDRAVSTVO</t>
  </si>
  <si>
    <t>Željeznički saobraćaj</t>
  </si>
  <si>
    <t>Vazdušni saobraćaj</t>
  </si>
  <si>
    <t>Osnovno obrazovanje</t>
  </si>
  <si>
    <t>Naziv POTPROGRAMA</t>
  </si>
  <si>
    <t>Prog. Klas.</t>
  </si>
  <si>
    <t>01</t>
  </si>
  <si>
    <t>OPŠTE JAVNE SLUŽBE</t>
  </si>
  <si>
    <t>011</t>
  </si>
  <si>
    <t>Izvršni i zakonodavni organi, finansijski i fiskalni poslovi, spoljni poslovi</t>
  </si>
  <si>
    <t>0111</t>
  </si>
  <si>
    <t>Izvršni i zakonodavni organi</t>
  </si>
  <si>
    <t>0112</t>
  </si>
  <si>
    <t>Finansijski i fiskalni poslovi</t>
  </si>
  <si>
    <t>0113</t>
  </si>
  <si>
    <t>Inostrani poslovi</t>
  </si>
  <si>
    <t>012</t>
  </si>
  <si>
    <t>Inostrana ekonomska pomoć</t>
  </si>
  <si>
    <t>0121</t>
  </si>
  <si>
    <t xml:space="preserve">Ekonomska pomoć zemljama u razvoju i zemljama u tranziciji </t>
  </si>
  <si>
    <t>0122</t>
  </si>
  <si>
    <t>Ekonomska pomoć koju pružaju međunarodne organizacije</t>
  </si>
  <si>
    <t>013</t>
  </si>
  <si>
    <t>Opšte službe</t>
  </si>
  <si>
    <t>0131</t>
  </si>
  <si>
    <t>Opšte kadrovske službe</t>
  </si>
  <si>
    <t>0132</t>
  </si>
  <si>
    <t>Opšte službe planiranja i statistike</t>
  </si>
  <si>
    <t>0133</t>
  </si>
  <si>
    <t>Ostale opšte službe</t>
  </si>
  <si>
    <t>014</t>
  </si>
  <si>
    <t>Osnovno istraživanje</t>
  </si>
  <si>
    <t>0140</t>
  </si>
  <si>
    <t>015</t>
  </si>
  <si>
    <t>Opšte javne službe - istraživanje i razvoj</t>
  </si>
  <si>
    <t>0150</t>
  </si>
  <si>
    <t>016</t>
  </si>
  <si>
    <t>Opšte javne službe - neklasifikovane na drugom mestu</t>
  </si>
  <si>
    <t>0160</t>
  </si>
  <si>
    <t>017</t>
  </si>
  <si>
    <t>Poslovi javnog duga</t>
  </si>
  <si>
    <t>0170</t>
  </si>
  <si>
    <t>018</t>
  </si>
  <si>
    <t>Transferi opšteg karaktera između različitih nivoa vlasti</t>
  </si>
  <si>
    <t>0180</t>
  </si>
  <si>
    <t>02</t>
  </si>
  <si>
    <t>ODBRANA</t>
  </si>
  <si>
    <t>021</t>
  </si>
  <si>
    <t>Vojna odbrana</t>
  </si>
  <si>
    <t>0210</t>
  </si>
  <si>
    <t>022</t>
  </si>
  <si>
    <t>Civilna odbrana</t>
  </si>
  <si>
    <t>0220</t>
  </si>
  <si>
    <t>023</t>
  </si>
  <si>
    <t>Vojna pomoć inostranstvu</t>
  </si>
  <si>
    <t>0230</t>
  </si>
  <si>
    <t>024</t>
  </si>
  <si>
    <t>Vojna odbrana - istraživanje i razvoj</t>
  </si>
  <si>
    <t>0240</t>
  </si>
  <si>
    <t>025</t>
  </si>
  <si>
    <t>Odbrana - neklasifikovana na drugom mjestu</t>
  </si>
  <si>
    <t>0250</t>
  </si>
  <si>
    <t>03</t>
  </si>
  <si>
    <t>JAVNI RED I BEZBJEDNOST</t>
  </si>
  <si>
    <t>031</t>
  </si>
  <si>
    <t>Službe policije</t>
  </si>
  <si>
    <t>0310</t>
  </si>
  <si>
    <t>032</t>
  </si>
  <si>
    <t>Službe protivpožarne zaštite</t>
  </si>
  <si>
    <t>0320</t>
  </si>
  <si>
    <t>033</t>
  </si>
  <si>
    <t>Sudovi</t>
  </si>
  <si>
    <t>0330</t>
  </si>
  <si>
    <t>034</t>
  </si>
  <si>
    <t>Zatvori</t>
  </si>
  <si>
    <t>0340</t>
  </si>
  <si>
    <t>035</t>
  </si>
  <si>
    <t>Javni red i bezbjednost - istraživanje i razvoj</t>
  </si>
  <si>
    <t>0350</t>
  </si>
  <si>
    <t>036</t>
  </si>
  <si>
    <t>Javni red i bezbjednost - neklasifikovano na drugom mjestu</t>
  </si>
  <si>
    <t>0360</t>
  </si>
  <si>
    <t>04</t>
  </si>
  <si>
    <t>EKONOMSKI POSLOVI</t>
  </si>
  <si>
    <t>041</t>
  </si>
  <si>
    <t>Opšti ekonomski, komercijalni poslovi i poslovi vezani za rad</t>
  </si>
  <si>
    <t>0411</t>
  </si>
  <si>
    <t>Opšti ekonomski i komercijalni poslovi</t>
  </si>
  <si>
    <t>0412</t>
  </si>
  <si>
    <t>Opšti poslovi vezani za rad</t>
  </si>
  <si>
    <t>042</t>
  </si>
  <si>
    <t>Poljoprivreda, šumarstvo, lov i ribolov</t>
  </si>
  <si>
    <t>0421</t>
  </si>
  <si>
    <t>Poljoprivreda</t>
  </si>
  <si>
    <t>0422</t>
  </si>
  <si>
    <t>Šumarstvo</t>
  </si>
  <si>
    <t>0423</t>
  </si>
  <si>
    <t>Ribolov i lov</t>
  </si>
  <si>
    <t>043</t>
  </si>
  <si>
    <t>Gorivo i energija</t>
  </si>
  <si>
    <t>0431</t>
  </si>
  <si>
    <t>Ugalj i ostala čvrsta mineralna goriva</t>
  </si>
  <si>
    <t>0432</t>
  </si>
  <si>
    <t>Nafta i prirodni gas</t>
  </si>
  <si>
    <t>0433</t>
  </si>
  <si>
    <t>Nuklearno gorivo</t>
  </si>
  <si>
    <t>0434</t>
  </si>
  <si>
    <t>Ostala goriva</t>
  </si>
  <si>
    <t>0435</t>
  </si>
  <si>
    <t>Električna energija</t>
  </si>
  <si>
    <t>0436</t>
  </si>
  <si>
    <t>Druga energija, izuzev električne</t>
  </si>
  <si>
    <t>044</t>
  </si>
  <si>
    <t>Rudarstvo, proizvodnja i gradjevinarstvo</t>
  </si>
  <si>
    <t>0441</t>
  </si>
  <si>
    <t>Iskopavanje mineralnih resursa, izuzev mineralnih goriva</t>
  </si>
  <si>
    <t>0442</t>
  </si>
  <si>
    <t>Proizvodnja</t>
  </si>
  <si>
    <t>0443</t>
  </si>
  <si>
    <t>Gradjevinarstvo</t>
  </si>
  <si>
    <t>045</t>
  </si>
  <si>
    <t>Saobraćaj</t>
  </si>
  <si>
    <t>0451</t>
  </si>
  <si>
    <t>Drumski saobraćaj</t>
  </si>
  <si>
    <t>0452</t>
  </si>
  <si>
    <t>Vodeni saobraćaj</t>
  </si>
  <si>
    <t>0453</t>
  </si>
  <si>
    <t>0454</t>
  </si>
  <si>
    <t>0455</t>
  </si>
  <si>
    <t>Cjevovodni i drugi oblici transporta</t>
  </si>
  <si>
    <t>046</t>
  </si>
  <si>
    <t>Komunikacije</t>
  </si>
  <si>
    <t>0460</t>
  </si>
  <si>
    <t>047</t>
  </si>
  <si>
    <t>Ostale djelatnosti</t>
  </si>
  <si>
    <t>0471</t>
  </si>
  <si>
    <t>Trgovina, smještaj i skladištenje</t>
  </si>
  <si>
    <t>0472</t>
  </si>
  <si>
    <t>Hoteli i restorani</t>
  </si>
  <si>
    <t>0473</t>
  </si>
  <si>
    <t>Turizam</t>
  </si>
  <si>
    <t>0474</t>
  </si>
  <si>
    <t>Višenamjenski razvojni projekti</t>
  </si>
  <si>
    <t>048</t>
  </si>
  <si>
    <t>Ekonomski poslovi - istraživanje i razvoj</t>
  </si>
  <si>
    <t>0481</t>
  </si>
  <si>
    <t>Opšti ekonomski, komercijalni i poslovi vezani za rad - istraživanje i razvoj</t>
  </si>
  <si>
    <t>0482</t>
  </si>
  <si>
    <t>Poljoprivreda, šumarstvo, ribolov i lov - istraživanje i razvoj</t>
  </si>
  <si>
    <t>0483</t>
  </si>
  <si>
    <t>0484</t>
  </si>
  <si>
    <t>Rudarstvo, proizvodnja i gradjevinarstvo - istraživanje i razvoj</t>
  </si>
  <si>
    <t>0485</t>
  </si>
  <si>
    <t>Saobraćaj - istraživanje i razvoj</t>
  </si>
  <si>
    <t>0486</t>
  </si>
  <si>
    <t>Komunikacije - istraživanje i razvoj</t>
  </si>
  <si>
    <t>0487</t>
  </si>
  <si>
    <t>Ostale djelatnosti - istraživanje i razvoj</t>
  </si>
  <si>
    <t>049</t>
  </si>
  <si>
    <t>Ekonomski poslovi neklasifikovani na drugom mjestu</t>
  </si>
  <si>
    <t>0490</t>
  </si>
  <si>
    <t>05</t>
  </si>
  <si>
    <t>ZAŠTITA ŽIVOTNE SREDINE</t>
  </si>
  <si>
    <t>051</t>
  </si>
  <si>
    <t>Upravljanje otpadom</t>
  </si>
  <si>
    <t>0510</t>
  </si>
  <si>
    <t>052</t>
  </si>
  <si>
    <t>Upravljanje otpadnim vodama</t>
  </si>
  <si>
    <t>0520</t>
  </si>
  <si>
    <t>053</t>
  </si>
  <si>
    <t>Smanjivanje zagađenosti</t>
  </si>
  <si>
    <t>0530</t>
  </si>
  <si>
    <t>054</t>
  </si>
  <si>
    <t>Zaštita biljnog i životinjskog svijeta i okoline</t>
  </si>
  <si>
    <t>0540</t>
  </si>
  <si>
    <t>055</t>
  </si>
  <si>
    <t>Zaštita životne sredine - istaživanje i razvoj</t>
  </si>
  <si>
    <t>0550</t>
  </si>
  <si>
    <t>056</t>
  </si>
  <si>
    <t>Zaštita životne sredine neklasifikovana na drugom mjestu</t>
  </si>
  <si>
    <t>0560</t>
  </si>
  <si>
    <t>06</t>
  </si>
  <si>
    <t>POSLOVI STANOVANJA I ZAJEDNICE</t>
  </si>
  <si>
    <t>061</t>
  </si>
  <si>
    <t>Stambeni razvoj</t>
  </si>
  <si>
    <t>0610</t>
  </si>
  <si>
    <t>062</t>
  </si>
  <si>
    <t>Razvoj zajednice</t>
  </si>
  <si>
    <t>0620</t>
  </si>
  <si>
    <t>063</t>
  </si>
  <si>
    <t>Vodosnabdijevanje</t>
  </si>
  <si>
    <t>0630</t>
  </si>
  <si>
    <t>064</t>
  </si>
  <si>
    <t>Ulična rasvjeta</t>
  </si>
  <si>
    <t>0640</t>
  </si>
  <si>
    <t>065</t>
  </si>
  <si>
    <t>Poslovi stanovanja i zajednice - istraživanje i razvoj</t>
  </si>
  <si>
    <t>0650</t>
  </si>
  <si>
    <t>066</t>
  </si>
  <si>
    <t>Poslovi stanovanja i zajednice neklasifikovane na drugom mjestu</t>
  </si>
  <si>
    <t>0660</t>
  </si>
  <si>
    <t>07</t>
  </si>
  <si>
    <t>071</t>
  </si>
  <si>
    <t>Medicinski proizvodi, pomagala i oprema</t>
  </si>
  <si>
    <t>0711</t>
  </si>
  <si>
    <t>Farmaceutski proizvodi</t>
  </si>
  <si>
    <t>0712</t>
  </si>
  <si>
    <t>Ostali medicinski proizvodi</t>
  </si>
  <si>
    <t>0713</t>
  </si>
  <si>
    <t>Terapeutska pomagala i oprema</t>
  </si>
  <si>
    <t>072</t>
  </si>
  <si>
    <t>Vanbolničke usluge</t>
  </si>
  <si>
    <t>0721</t>
  </si>
  <si>
    <t>Opšte medicinske usluge</t>
  </si>
  <si>
    <t>0722</t>
  </si>
  <si>
    <t>Specijalističke medicinske usluge</t>
  </si>
  <si>
    <t>0723</t>
  </si>
  <si>
    <t>Stomatološke usluge</t>
  </si>
  <si>
    <t>0724</t>
  </si>
  <si>
    <t xml:space="preserve">Ostale medicinske usluge </t>
  </si>
  <si>
    <t>073</t>
  </si>
  <si>
    <t>Bolničke usluge</t>
  </si>
  <si>
    <t>0731</t>
  </si>
  <si>
    <t>Opšte bolničke usluge</t>
  </si>
  <si>
    <t>0732</t>
  </si>
  <si>
    <t>Specijalističke bolničke usluge</t>
  </si>
  <si>
    <t>0733</t>
  </si>
  <si>
    <t>Usluge medicinskih centara i porodilišta</t>
  </si>
  <si>
    <t>0734</t>
  </si>
  <si>
    <t>Usluge domova za njegu i oporavak</t>
  </si>
  <si>
    <t>074</t>
  </si>
  <si>
    <t>Usluge javnog zdravstva</t>
  </si>
  <si>
    <t>0740</t>
  </si>
  <si>
    <t>075</t>
  </si>
  <si>
    <t>Zdravstvo - istraživanje i razvoj</t>
  </si>
  <si>
    <t>0750</t>
  </si>
  <si>
    <t>076</t>
  </si>
  <si>
    <t>Zdravstvo - neklasifikovano na drugom mjestu</t>
  </si>
  <si>
    <t>0760</t>
  </si>
  <si>
    <t>08</t>
  </si>
  <si>
    <t>SPORT, KULTURA I RELIGIJA</t>
  </si>
  <si>
    <t>081</t>
  </si>
  <si>
    <t>Usluge rekreacije i sporta</t>
  </si>
  <si>
    <t>0810</t>
  </si>
  <si>
    <t>082</t>
  </si>
  <si>
    <t>Usluge kulture</t>
  </si>
  <si>
    <t>0820</t>
  </si>
  <si>
    <t>083</t>
  </si>
  <si>
    <t>Usluge emitovanja i štampanja</t>
  </si>
  <si>
    <t>0830</t>
  </si>
  <si>
    <t>084</t>
  </si>
  <si>
    <t>Religijske i druge službe zajednice</t>
  </si>
  <si>
    <t>0840</t>
  </si>
  <si>
    <t>085</t>
  </si>
  <si>
    <t>Sport, kultura i religija - istraživanja i razvoj</t>
  </si>
  <si>
    <t>0850</t>
  </si>
  <si>
    <t>086</t>
  </si>
  <si>
    <t>Sport, kultura i religija - neklasifikovano na drugom mjestu</t>
  </si>
  <si>
    <t>0860</t>
  </si>
  <si>
    <t>09</t>
  </si>
  <si>
    <t>OBRAZOVANJE</t>
  </si>
  <si>
    <t>091</t>
  </si>
  <si>
    <t>Predškolsko i osnovno obrazovanje</t>
  </si>
  <si>
    <t>0911</t>
  </si>
  <si>
    <t>Predškolsko obrazovanje</t>
  </si>
  <si>
    <t>0912</t>
  </si>
  <si>
    <t>092</t>
  </si>
  <si>
    <t>Srednje obrazovanje</t>
  </si>
  <si>
    <t>0921</t>
  </si>
  <si>
    <t>Niže srednje obrazovanje</t>
  </si>
  <si>
    <t>0922</t>
  </si>
  <si>
    <t>Više srednje obrazovanje</t>
  </si>
  <si>
    <t>093</t>
  </si>
  <si>
    <t>Više obrazovanje</t>
  </si>
  <si>
    <t>0930</t>
  </si>
  <si>
    <t>094</t>
  </si>
  <si>
    <t>Visoko obrazovanje</t>
  </si>
  <si>
    <t>0941</t>
  </si>
  <si>
    <t>Visoko obrazovanje - prvi stepen</t>
  </si>
  <si>
    <t>0942</t>
  </si>
  <si>
    <t>Visoko obrazovanje - drugi stepen</t>
  </si>
  <si>
    <t>095</t>
  </si>
  <si>
    <t>Obrazovanje koje nije definisano nivoom</t>
  </si>
  <si>
    <t>0950</t>
  </si>
  <si>
    <t>096</t>
  </si>
  <si>
    <t>Pomoćne usluge u obrazovanju</t>
  </si>
  <si>
    <t>0960</t>
  </si>
  <si>
    <t>097</t>
  </si>
  <si>
    <t>Obrazovanje - istraživanje i razvoj</t>
  </si>
  <si>
    <t>0970</t>
  </si>
  <si>
    <t>098</t>
  </si>
  <si>
    <t>Obrazovanje - neklasifikovano na drugom mjestu</t>
  </si>
  <si>
    <t>0980</t>
  </si>
  <si>
    <t>10</t>
  </si>
  <si>
    <t>SOCIJALNA ZAŠTITA</t>
  </si>
  <si>
    <t>101</t>
  </si>
  <si>
    <t>Bolest i invalidnost</t>
  </si>
  <si>
    <t>1011</t>
  </si>
  <si>
    <t>Bolest</t>
  </si>
  <si>
    <t>1012</t>
  </si>
  <si>
    <t>Invalidnost</t>
  </si>
  <si>
    <t>102</t>
  </si>
  <si>
    <t>Starost</t>
  </si>
  <si>
    <t>1021</t>
  </si>
  <si>
    <t>103</t>
  </si>
  <si>
    <t>Korisnici porodične penzije</t>
  </si>
  <si>
    <t>1031</t>
  </si>
  <si>
    <t>104</t>
  </si>
  <si>
    <t>Porodica i djeca</t>
  </si>
  <si>
    <t>1041</t>
  </si>
  <si>
    <t>105</t>
  </si>
  <si>
    <t>Nezaposlenost</t>
  </si>
  <si>
    <t>1051</t>
  </si>
  <si>
    <t>106</t>
  </si>
  <si>
    <t>Stanovanje</t>
  </si>
  <si>
    <t>1061</t>
  </si>
  <si>
    <t>107</t>
  </si>
  <si>
    <t>Socijalno ugrožena lica - neklasifikovano na drugom mjestu</t>
  </si>
  <si>
    <t>1071</t>
  </si>
  <si>
    <t>108</t>
  </si>
  <si>
    <t>Socijalna zaštita - istraživanje i razvoj</t>
  </si>
  <si>
    <t>1081</t>
  </si>
  <si>
    <t>109</t>
  </si>
  <si>
    <t>Socijalna zaštita - neklasifikovano na drugom mjestu</t>
  </si>
  <si>
    <t>1091</t>
  </si>
  <si>
    <r>
      <t xml:space="preserve">Ostvarenje budžeta po </t>
    </r>
    <r>
      <rPr>
        <b/>
        <sz val="14"/>
        <color theme="1"/>
        <rFont val="Cambria"/>
        <family val="1"/>
      </rPr>
      <t>FUNKCIONALNOJ</t>
    </r>
    <r>
      <rPr>
        <sz val="14"/>
        <color theme="1"/>
        <rFont val="Cambria"/>
        <family val="1"/>
      </rPr>
      <t xml:space="preserve"> KLASIFIKACIJI</t>
    </r>
  </si>
  <si>
    <t>Funk. klasif.</t>
  </si>
  <si>
    <t>Funk. Klas.</t>
  </si>
  <si>
    <t>Pregled po klasi</t>
  </si>
  <si>
    <t>Ostvarenje - 2025</t>
  </si>
  <si>
    <t>BDP - 2025</t>
  </si>
  <si>
    <t>PLAN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</si>
</sst>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,,"/>
    <numFmt numFmtId="165" formatCode="0.0%"/>
    <numFmt numFmtId="166" formatCode="0.00,,"/>
    <numFmt numFmtId="167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thick">
        <color theme="0" tint="-0.499984740745262"/>
      </top>
      <bottom style="medium">
        <color indexed="64"/>
      </bottom>
      <diagonal/>
    </border>
    <border>
      <left style="thin">
        <color theme="0" tint="-0.24994659260841701"/>
      </left>
      <right/>
      <top style="thick">
        <color theme="0" tint="-0.499984740745262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horizontal="center" vertical="top"/>
      <protection hidden="1"/>
    </xf>
    <xf numFmtId="0" fontId="5" fillId="3" borderId="0" xfId="0" applyFont="1" applyFill="1" applyAlignment="1" applyProtection="1">
      <alignment horizontal="right"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17" fontId="8" fillId="4" borderId="17" xfId="0" applyNumberFormat="1" applyFont="1" applyFill="1" applyBorder="1" applyAlignment="1">
      <alignment horizontal="center" vertical="center" wrapText="1"/>
    </xf>
    <xf numFmtId="17" fontId="10" fillId="4" borderId="18" xfId="0" applyNumberFormat="1" applyFont="1" applyFill="1" applyBorder="1" applyAlignment="1">
      <alignment vertical="center"/>
    </xf>
    <xf numFmtId="17" fontId="8" fillId="5" borderId="17" xfId="0" applyNumberFormat="1" applyFont="1" applyFill="1" applyBorder="1" applyAlignment="1">
      <alignment horizontal="right" vertical="center" wrapText="1" indent="1"/>
    </xf>
    <xf numFmtId="17" fontId="4" fillId="5" borderId="18" xfId="0" applyNumberFormat="1" applyFont="1" applyFill="1" applyBorder="1" applyAlignment="1">
      <alignment vertical="center" wrapText="1"/>
    </xf>
    <xf numFmtId="17" fontId="10" fillId="5" borderId="18" xfId="0" applyNumberFormat="1" applyFont="1" applyFill="1" applyBorder="1" applyAlignment="1">
      <alignment vertical="center" wrapText="1"/>
    </xf>
    <xf numFmtId="17" fontId="10" fillId="5" borderId="19" xfId="0" applyNumberFormat="1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17" fontId="8" fillId="0" borderId="21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7" fontId="11" fillId="0" borderId="26" xfId="0" applyNumberFormat="1" applyFont="1" applyBorder="1" applyAlignment="1">
      <alignment horizontal="center" vertical="center" wrapText="1"/>
    </xf>
    <xf numFmtId="17" fontId="11" fillId="0" borderId="27" xfId="0" applyNumberFormat="1" applyFont="1" applyBorder="1" applyAlignment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0" fontId="4" fillId="0" borderId="20" xfId="0" applyFont="1" applyBorder="1"/>
    <xf numFmtId="0" fontId="13" fillId="0" borderId="0" xfId="0" applyFont="1" applyAlignment="1">
      <alignment vertical="top"/>
    </xf>
    <xf numFmtId="0" fontId="3" fillId="0" borderId="31" xfId="0" applyFont="1" applyBorder="1"/>
    <xf numFmtId="0" fontId="8" fillId="0" borderId="32" xfId="0" applyFont="1" applyBorder="1" applyAlignment="1">
      <alignment horizontal="center"/>
    </xf>
    <xf numFmtId="0" fontId="8" fillId="0" borderId="32" xfId="0" applyFont="1" applyBorder="1" applyAlignment="1">
      <alignment wrapText="1"/>
    </xf>
    <xf numFmtId="0" fontId="8" fillId="0" borderId="33" xfId="0" applyFont="1" applyBorder="1"/>
    <xf numFmtId="165" fontId="8" fillId="0" borderId="33" xfId="2" applyNumberFormat="1" applyFont="1" applyBorder="1" applyAlignment="1" applyProtection="1">
      <alignment horizontal="right" indent="1"/>
    </xf>
    <xf numFmtId="0" fontId="8" fillId="0" borderId="33" xfId="0" applyFont="1" applyBorder="1" applyAlignment="1">
      <alignment horizontal="right" indent="1"/>
    </xf>
    <xf numFmtId="0" fontId="3" fillId="0" borderId="34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>
      <alignment horizontal="right" indent="1"/>
    </xf>
    <xf numFmtId="164" fontId="8" fillId="0" borderId="0" xfId="0" applyNumberFormat="1" applyFont="1" applyAlignment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/>
    <xf numFmtId="4" fontId="8" fillId="0" borderId="0" xfId="0" applyNumberFormat="1" applyFont="1" applyAlignment="1">
      <alignment horizontal="right" indent="1"/>
    </xf>
    <xf numFmtId="0" fontId="3" fillId="0" borderId="0" xfId="0" applyFont="1" applyAlignment="1">
      <alignment wrapText="1"/>
    </xf>
    <xf numFmtId="17" fontId="8" fillId="0" borderId="35" xfId="0" applyNumberFormat="1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4" fontId="8" fillId="0" borderId="38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39" xfId="0" applyNumberFormat="1" applyFont="1" applyFill="1" applyBorder="1" applyAlignment="1">
      <alignment horizontal="right" vertical="center" indent="1"/>
    </xf>
    <xf numFmtId="0" fontId="3" fillId="0" borderId="20" xfId="0" applyFont="1" applyBorder="1"/>
    <xf numFmtId="0" fontId="8" fillId="0" borderId="40" xfId="0" applyFont="1" applyBorder="1" applyAlignment="1">
      <alignment horizontal="right" vertical="center" indent="1"/>
    </xf>
    <xf numFmtId="0" fontId="8" fillId="0" borderId="41" xfId="0" applyFont="1" applyBorder="1" applyAlignment="1">
      <alignment horizontal="left" vertical="center" wrapText="1" indent="2"/>
    </xf>
    <xf numFmtId="4" fontId="8" fillId="0" borderId="42" xfId="0" applyNumberFormat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top" wrapText="1" indent="1"/>
    </xf>
    <xf numFmtId="166" fontId="8" fillId="0" borderId="32" xfId="0" applyNumberFormat="1" applyFont="1" applyBorder="1"/>
    <xf numFmtId="0" fontId="0" fillId="0" borderId="9" xfId="0" applyBorder="1" applyAlignment="1">
      <alignment horizontal="center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Alignment="1" applyProtection="1">
      <alignment horizontal="left" vertical="center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43" xfId="0" applyFont="1" applyFill="1" applyBorder="1" applyAlignment="1" applyProtection="1">
      <alignment vertical="center"/>
      <protection hidden="1"/>
    </xf>
    <xf numFmtId="0" fontId="16" fillId="3" borderId="43" xfId="0" applyFont="1" applyFill="1" applyBorder="1" applyAlignment="1" applyProtection="1">
      <alignment horizontal="center" vertical="top"/>
      <protection hidden="1"/>
    </xf>
    <xf numFmtId="0" fontId="17" fillId="3" borderId="43" xfId="0" applyFont="1" applyFill="1" applyBorder="1" applyAlignment="1" applyProtection="1">
      <alignment horizontal="center" vertical="top"/>
      <protection hidden="1"/>
    </xf>
    <xf numFmtId="0" fontId="18" fillId="3" borderId="43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43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Alignment="1" applyProtection="1">
      <alignment horizontal="right" vertical="center" indent="1"/>
      <protection hidden="1"/>
    </xf>
    <xf numFmtId="166" fontId="15" fillId="3" borderId="12" xfId="1" applyNumberFormat="1" applyFont="1" applyFill="1" applyBorder="1" applyAlignment="1" applyProtection="1">
      <alignment horizontal="center" vertical="top"/>
      <protection hidden="1"/>
    </xf>
    <xf numFmtId="166" fontId="15" fillId="3" borderId="0" xfId="0" applyNumberFormat="1" applyFont="1" applyFill="1" applyAlignment="1" applyProtection="1">
      <alignment horizontal="center" vertical="top"/>
      <protection hidden="1"/>
    </xf>
    <xf numFmtId="166" fontId="15" fillId="3" borderId="0" xfId="1" applyNumberFormat="1" applyFont="1" applyFill="1" applyBorder="1" applyAlignment="1" applyProtection="1">
      <alignment horizontal="center" vertical="top"/>
      <protection hidden="1"/>
    </xf>
    <xf numFmtId="166" fontId="18" fillId="3" borderId="43" xfId="1" applyNumberFormat="1" applyFont="1" applyFill="1" applyBorder="1" applyAlignment="1" applyProtection="1">
      <alignment horizontal="center" vertical="top"/>
      <protection hidden="1"/>
    </xf>
    <xf numFmtId="0" fontId="19" fillId="3" borderId="0" xfId="0" applyFont="1" applyFill="1" applyAlignment="1" applyProtection="1">
      <alignment vertical="center"/>
      <protection hidden="1"/>
    </xf>
    <xf numFmtId="0" fontId="8" fillId="0" borderId="7" xfId="0" applyFont="1" applyBorder="1" applyAlignment="1">
      <alignment horizontal="left" vertical="center" wrapText="1" indent="1"/>
    </xf>
    <xf numFmtId="0" fontId="0" fillId="0" borderId="9" xfId="0" applyBorder="1"/>
    <xf numFmtId="0" fontId="2" fillId="8" borderId="9" xfId="0" applyFont="1" applyFill="1" applyBorder="1" applyAlignment="1">
      <alignment horizontal="center"/>
    </xf>
    <xf numFmtId="0" fontId="20" fillId="3" borderId="0" xfId="0" applyFont="1" applyFill="1" applyAlignment="1" applyProtection="1">
      <alignment vertical="center"/>
      <protection hidden="1"/>
    </xf>
    <xf numFmtId="167" fontId="10" fillId="0" borderId="0" xfId="1" applyNumberFormat="1" applyFont="1" applyBorder="1" applyAlignment="1" applyProtection="1">
      <alignment horizontal="left" vertical="center" wrapText="1"/>
    </xf>
    <xf numFmtId="0" fontId="10" fillId="3" borderId="45" xfId="0" applyFont="1" applyFill="1" applyBorder="1" applyAlignment="1">
      <alignment horizontal="left" vertical="center" indent="1"/>
    </xf>
    <xf numFmtId="0" fontId="10" fillId="3" borderId="46" xfId="0" applyFont="1" applyFill="1" applyBorder="1" applyAlignment="1">
      <alignment vertical="center" wrapText="1"/>
    </xf>
    <xf numFmtId="0" fontId="10" fillId="3" borderId="40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left" vertical="center" wrapText="1" indent="1"/>
    </xf>
    <xf numFmtId="4" fontId="10" fillId="3" borderId="47" xfId="0" applyNumberFormat="1" applyFont="1" applyFill="1" applyBorder="1" applyAlignment="1">
      <alignment horizontal="right" vertical="center" indent="1"/>
    </xf>
    <xf numFmtId="4" fontId="10" fillId="3" borderId="48" xfId="0" applyNumberFormat="1" applyFont="1" applyFill="1" applyBorder="1" applyAlignment="1">
      <alignment horizontal="right" vertical="center" indent="1"/>
    </xf>
    <xf numFmtId="166" fontId="10" fillId="6" borderId="49" xfId="0" applyNumberFormat="1" applyFont="1" applyFill="1" applyBorder="1" applyAlignment="1">
      <alignment horizontal="right" vertical="center" indent="1"/>
    </xf>
    <xf numFmtId="166" fontId="10" fillId="6" borderId="50" xfId="0" applyNumberFormat="1" applyFont="1" applyFill="1" applyBorder="1" applyAlignment="1">
      <alignment horizontal="right" vertical="center" indent="1"/>
    </xf>
    <xf numFmtId="9" fontId="10" fillId="6" borderId="51" xfId="2" applyFont="1" applyFill="1" applyBorder="1" applyAlignment="1" applyProtection="1">
      <alignment horizontal="right" vertical="center" indent="1"/>
    </xf>
    <xf numFmtId="9" fontId="10" fillId="6" borderId="52" xfId="2" applyFont="1" applyFill="1" applyBorder="1" applyAlignment="1" applyProtection="1">
      <alignment horizontal="right" vertical="center" indent="1"/>
    </xf>
    <xf numFmtId="9" fontId="10" fillId="6" borderId="53" xfId="2" applyFont="1" applyFill="1" applyBorder="1" applyAlignment="1" applyProtection="1">
      <alignment horizontal="right" vertical="center" indent="1"/>
    </xf>
    <xf numFmtId="166" fontId="10" fillId="3" borderId="54" xfId="0" applyNumberFormat="1" applyFont="1" applyFill="1" applyBorder="1" applyAlignment="1">
      <alignment horizontal="right" vertical="center" indent="1"/>
    </xf>
    <xf numFmtId="166" fontId="10" fillId="3" borderId="47" xfId="0" applyNumberFormat="1" applyFont="1" applyFill="1" applyBorder="1" applyAlignment="1">
      <alignment horizontal="right" vertical="center" indent="1"/>
    </xf>
    <xf numFmtId="9" fontId="10" fillId="3" borderId="45" xfId="2" applyFont="1" applyFill="1" applyBorder="1" applyAlignment="1" applyProtection="1">
      <alignment horizontal="right" vertical="center" indent="1"/>
    </xf>
    <xf numFmtId="9" fontId="10" fillId="3" borderId="46" xfId="2" applyFont="1" applyFill="1" applyBorder="1" applyAlignment="1" applyProtection="1">
      <alignment horizontal="right" vertical="center" wrapText="1" indent="1"/>
    </xf>
    <xf numFmtId="9" fontId="10" fillId="3" borderId="55" xfId="2" applyFont="1" applyFill="1" applyBorder="1" applyAlignment="1" applyProtection="1">
      <alignment horizontal="right" vertical="center" wrapText="1" indent="1"/>
    </xf>
    <xf numFmtId="166" fontId="10" fillId="3" borderId="56" xfId="0" applyNumberFormat="1" applyFont="1" applyFill="1" applyBorder="1" applyAlignment="1">
      <alignment horizontal="right" vertical="center" indent="1"/>
    </xf>
    <xf numFmtId="166" fontId="10" fillId="3" borderId="48" xfId="0" applyNumberFormat="1" applyFont="1" applyFill="1" applyBorder="1" applyAlignment="1">
      <alignment horizontal="right" vertical="center" indent="1"/>
    </xf>
    <xf numFmtId="9" fontId="10" fillId="3" borderId="40" xfId="2" applyFont="1" applyFill="1" applyBorder="1" applyAlignment="1" applyProtection="1">
      <alignment horizontal="right" vertical="center" indent="1"/>
    </xf>
    <xf numFmtId="9" fontId="10" fillId="3" borderId="41" xfId="2" applyFont="1" applyFill="1" applyBorder="1" applyAlignment="1" applyProtection="1">
      <alignment horizontal="right" vertical="center" wrapText="1" indent="1"/>
    </xf>
    <xf numFmtId="9" fontId="10" fillId="3" borderId="57" xfId="2" applyFont="1" applyFill="1" applyBorder="1" applyAlignment="1" applyProtection="1">
      <alignment horizontal="right" vertical="center" wrapText="1" indent="1"/>
    </xf>
    <xf numFmtId="166" fontId="8" fillId="0" borderId="58" xfId="0" applyNumberFormat="1" applyFont="1" applyBorder="1" applyAlignment="1">
      <alignment horizontal="right" vertical="center" wrapText="1" indent="1"/>
    </xf>
    <xf numFmtId="166" fontId="8" fillId="0" borderId="59" xfId="0" applyNumberFormat="1" applyFont="1" applyBorder="1" applyAlignment="1">
      <alignment horizontal="right" vertical="center" wrapText="1" indent="1"/>
    </xf>
    <xf numFmtId="9" fontId="8" fillId="0" borderId="40" xfId="2" applyFont="1" applyFill="1" applyBorder="1" applyAlignment="1" applyProtection="1">
      <alignment horizontal="right" vertical="center" indent="1"/>
    </xf>
    <xf numFmtId="9" fontId="8" fillId="0" borderId="41" xfId="2" applyFont="1" applyFill="1" applyBorder="1" applyAlignment="1" applyProtection="1">
      <alignment horizontal="right" vertical="center" wrapText="1" indent="1"/>
    </xf>
    <xf numFmtId="166" fontId="8" fillId="0" borderId="42" xfId="0" applyNumberFormat="1" applyFont="1" applyBorder="1" applyAlignment="1">
      <alignment horizontal="right" vertical="center" wrapText="1" indent="1"/>
    </xf>
    <xf numFmtId="9" fontId="8" fillId="0" borderId="57" xfId="2" applyFont="1" applyFill="1" applyBorder="1" applyAlignment="1" applyProtection="1">
      <alignment horizontal="right" vertical="center" wrapText="1" indent="1"/>
    </xf>
    <xf numFmtId="166" fontId="8" fillId="0" borderId="60" xfId="0" applyNumberFormat="1" applyFont="1" applyBorder="1" applyAlignment="1">
      <alignment horizontal="right" vertical="center" wrapText="1" indent="1"/>
    </xf>
    <xf numFmtId="166" fontId="8" fillId="0" borderId="61" xfId="0" applyNumberFormat="1" applyFont="1" applyBorder="1" applyAlignment="1">
      <alignment horizontal="right" vertical="center" wrapText="1" indent="1"/>
    </xf>
    <xf numFmtId="9" fontId="8" fillId="0" borderId="62" xfId="2" applyFont="1" applyBorder="1" applyAlignment="1" applyProtection="1">
      <alignment horizontal="right" vertical="center" indent="1"/>
    </xf>
    <xf numFmtId="9" fontId="8" fillId="0" borderId="63" xfId="2" applyFont="1" applyBorder="1" applyAlignment="1" applyProtection="1">
      <alignment horizontal="right" vertical="center" wrapText="1" indent="1"/>
    </xf>
    <xf numFmtId="9" fontId="8" fillId="0" borderId="64" xfId="2" applyFont="1" applyBorder="1" applyAlignment="1" applyProtection="1">
      <alignment horizontal="right" vertical="center" wrapText="1" indent="1"/>
    </xf>
    <xf numFmtId="166" fontId="8" fillId="0" borderId="65" xfId="0" applyNumberFormat="1" applyFont="1" applyBorder="1" applyAlignment="1">
      <alignment horizontal="right" vertical="center" wrapText="1" indent="1"/>
    </xf>
    <xf numFmtId="166" fontId="8" fillId="0" borderId="66" xfId="0" applyNumberFormat="1" applyFont="1" applyBorder="1" applyAlignment="1">
      <alignment horizontal="right" vertical="center" wrapText="1" indent="1"/>
    </xf>
    <xf numFmtId="4" fontId="3" fillId="0" borderId="0" xfId="0" applyNumberFormat="1" applyFont="1"/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>
      <alignment horizontal="center" vertical="center" wrapText="1"/>
    </xf>
    <xf numFmtId="17" fontId="8" fillId="0" borderId="25" xfId="0" applyNumberFormat="1" applyFont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wrapText="1"/>
    </xf>
    <xf numFmtId="0" fontId="10" fillId="6" borderId="44" xfId="0" applyFont="1" applyFill="1" applyBorder="1" applyAlignment="1">
      <alignment horizontal="center" wrapText="1"/>
    </xf>
    <xf numFmtId="17" fontId="8" fillId="0" borderId="22" xfId="0" applyNumberFormat="1" applyFont="1" applyBorder="1" applyAlignment="1">
      <alignment horizontal="center" vertical="center" wrapText="1"/>
    </xf>
    <xf numFmtId="17" fontId="8" fillId="0" borderId="23" xfId="0" applyNumberFormat="1" applyFont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/>
    </xf>
    <xf numFmtId="0" fontId="14" fillId="7" borderId="43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43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43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61631</xdr:colOff>
      <xdr:row>0</xdr:row>
      <xdr:rowOff>49867</xdr:rowOff>
    </xdr:from>
    <xdr:to>
      <xdr:col>3</xdr:col>
      <xdr:colOff>155946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9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246528</xdr:colOff>
      <xdr:row>7</xdr:row>
      <xdr:rowOff>190500</xdr:rowOff>
    </xdr:from>
    <xdr:to>
      <xdr:col>21</xdr:col>
      <xdr:colOff>392205</xdr:colOff>
      <xdr:row>35</xdr:row>
      <xdr:rowOff>33618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1D3166-899C-4E62-BA9B-3ED9910179E4}"/>
            </a:ext>
          </a:extLst>
        </xdr:cNvPr>
        <xdr:cNvSpPr txBox="1"/>
      </xdr:nvSpPr>
      <xdr:spPr>
        <a:xfrm>
          <a:off x="7575175" y="1557618"/>
          <a:ext cx="3776383" cy="43366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programskom strukturom programskog budžeta za 2025. godinu, na nivou potprograma. 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Tekućeg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potprograma, dobijeni su na osnovu vremenskog usklađivanja, dok su ostale izdaci obračunati na gotovinskoj osnovi.</a:t>
          </a:r>
          <a:endParaRPr lang="en-US">
            <a:effectLst/>
          </a:endParaRP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2025. godinu.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5" sqref="C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29</v>
      </c>
      <c r="C2" s="127">
        <v>2025</v>
      </c>
    </row>
    <row r="3" spans="2:7" ht="7.15" customHeight="1" thickBot="1" x14ac:dyDescent="0.3"/>
    <row r="4" spans="2:7" ht="15.75" thickBot="1" x14ac:dyDescent="0.3">
      <c r="B4" t="s">
        <v>5</v>
      </c>
      <c r="C4" s="128">
        <v>3</v>
      </c>
      <c r="D4" t="str">
        <f>VLOOKUP(C4,C9:D20,2,FALSE)</f>
        <v>Mart</v>
      </c>
    </row>
    <row r="5" spans="2:7" ht="7.15" customHeight="1" thickBot="1" x14ac:dyDescent="0.3"/>
    <row r="6" spans="2:7" ht="15.75" thickBot="1" x14ac:dyDescent="0.3">
      <c r="B6" t="s">
        <v>6</v>
      </c>
      <c r="C6" s="104">
        <f>VLOOKUP(C4,C9:F20,3,FALSE)</f>
        <v>3</v>
      </c>
      <c r="D6" t="str">
        <f>VLOOKUP(C6,E9:F20,2,FALSE)</f>
        <v>Januar - Mart</v>
      </c>
    </row>
    <row r="8" spans="2:7" x14ac:dyDescent="0.25">
      <c r="D8" t="s">
        <v>5</v>
      </c>
      <c r="F8" t="s">
        <v>6</v>
      </c>
      <c r="G8" s="50" t="s">
        <v>30</v>
      </c>
    </row>
    <row r="9" spans="2:7" x14ac:dyDescent="0.25">
      <c r="C9">
        <v>1</v>
      </c>
      <c r="D9" t="s">
        <v>4</v>
      </c>
      <c r="E9">
        <v>1</v>
      </c>
      <c r="F9" t="str">
        <f>D9</f>
        <v>Januar</v>
      </c>
      <c r="G9" s="105">
        <v>3</v>
      </c>
    </row>
    <row r="10" spans="2:7" x14ac:dyDescent="0.25">
      <c r="C10">
        <v>2</v>
      </c>
      <c r="D10" t="s">
        <v>15</v>
      </c>
      <c r="E10">
        <v>2</v>
      </c>
      <c r="F10" t="str">
        <f>$F$9&amp;" - "&amp;D10</f>
        <v>Januar - Februar</v>
      </c>
      <c r="G10" s="106">
        <v>4</v>
      </c>
    </row>
    <row r="11" spans="2:7" x14ac:dyDescent="0.25">
      <c r="C11">
        <v>3</v>
      </c>
      <c r="D11" t="s">
        <v>16</v>
      </c>
      <c r="E11">
        <v>3</v>
      </c>
      <c r="F11" t="str">
        <f t="shared" ref="F11:F20" si="0">$F$9&amp;" - "&amp;D11</f>
        <v>Januar - Mart</v>
      </c>
      <c r="G11" s="106">
        <v>5</v>
      </c>
    </row>
    <row r="12" spans="2:7" x14ac:dyDescent="0.25">
      <c r="C12">
        <v>4</v>
      </c>
      <c r="D12" t="s">
        <v>17</v>
      </c>
      <c r="E12">
        <v>4</v>
      </c>
      <c r="F12" t="str">
        <f t="shared" si="0"/>
        <v>Januar - April</v>
      </c>
      <c r="G12" s="105">
        <v>6</v>
      </c>
    </row>
    <row r="13" spans="2:7" x14ac:dyDescent="0.25">
      <c r="C13">
        <v>5</v>
      </c>
      <c r="D13" t="s">
        <v>18</v>
      </c>
      <c r="E13">
        <v>5</v>
      </c>
      <c r="F13" t="str">
        <f t="shared" si="0"/>
        <v>Januar - Maj</v>
      </c>
      <c r="G13" s="106">
        <v>7</v>
      </c>
    </row>
    <row r="14" spans="2:7" x14ac:dyDescent="0.25">
      <c r="C14">
        <v>6</v>
      </c>
      <c r="D14" t="s">
        <v>19</v>
      </c>
      <c r="E14">
        <v>6</v>
      </c>
      <c r="F14" t="str">
        <f t="shared" si="0"/>
        <v>Januar - Jun</v>
      </c>
      <c r="G14" s="106">
        <v>8</v>
      </c>
    </row>
    <row r="15" spans="2:7" x14ac:dyDescent="0.25">
      <c r="C15">
        <v>7</v>
      </c>
      <c r="D15" t="s">
        <v>20</v>
      </c>
      <c r="E15">
        <v>7</v>
      </c>
      <c r="F15" t="str">
        <f t="shared" si="0"/>
        <v>Januar - Jul</v>
      </c>
      <c r="G15" s="105">
        <v>9</v>
      </c>
    </row>
    <row r="16" spans="2:7" x14ac:dyDescent="0.25">
      <c r="C16">
        <v>8</v>
      </c>
      <c r="D16" t="s">
        <v>21</v>
      </c>
      <c r="E16">
        <v>8</v>
      </c>
      <c r="F16" t="str">
        <f t="shared" si="0"/>
        <v>Januar - Avgust</v>
      </c>
      <c r="G16" s="106">
        <v>10</v>
      </c>
    </row>
    <row r="17" spans="3:7" x14ac:dyDescent="0.25">
      <c r="C17">
        <v>9</v>
      </c>
      <c r="D17" t="s">
        <v>22</v>
      </c>
      <c r="E17">
        <v>9</v>
      </c>
      <c r="F17" t="str">
        <f t="shared" si="0"/>
        <v>Januar - Septembar</v>
      </c>
      <c r="G17" s="106">
        <v>11</v>
      </c>
    </row>
    <row r="18" spans="3:7" x14ac:dyDescent="0.25">
      <c r="C18">
        <v>10</v>
      </c>
      <c r="D18" t="s">
        <v>23</v>
      </c>
      <c r="E18">
        <v>10</v>
      </c>
      <c r="F18" t="str">
        <f t="shared" si="0"/>
        <v>Januar - Oktobar</v>
      </c>
      <c r="G18" s="105">
        <v>12</v>
      </c>
    </row>
    <row r="19" spans="3:7" x14ac:dyDescent="0.25">
      <c r="C19">
        <v>11</v>
      </c>
      <c r="D19" t="s">
        <v>24</v>
      </c>
      <c r="E19">
        <v>11</v>
      </c>
      <c r="F19" t="str">
        <f t="shared" si="0"/>
        <v>Januar - Novembar</v>
      </c>
      <c r="G19" s="106">
        <v>13</v>
      </c>
    </row>
    <row r="20" spans="3:7" x14ac:dyDescent="0.25">
      <c r="C20">
        <v>12</v>
      </c>
      <c r="D20" t="s">
        <v>25</v>
      </c>
      <c r="E20">
        <v>12</v>
      </c>
      <c r="F20" t="str">
        <f t="shared" si="0"/>
        <v>Januar - Decembar</v>
      </c>
      <c r="G20" s="10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38"/>
  <sheetViews>
    <sheetView tabSelected="1" zoomScale="85" zoomScaleNormal="85" zoomScaleSheetLayoutView="85" workbookViewId="0">
      <selection activeCell="H5" sqref="H5"/>
    </sheetView>
  </sheetViews>
  <sheetFormatPr defaultColWidth="9.140625" defaultRowHeight="15" x14ac:dyDescent="0.25"/>
  <cols>
    <col min="1" max="1" width="9.140625" style="6"/>
    <col min="2" max="2" width="2.7109375" style="6" customWidth="1"/>
    <col min="3" max="3" width="9.140625" style="6"/>
    <col min="4" max="4" width="3" style="6" bestFit="1" customWidth="1"/>
    <col min="5" max="6" width="9.140625" style="6"/>
    <col min="7" max="7" width="14.28515625" style="6" customWidth="1"/>
    <col min="8" max="8" width="11" style="6" bestFit="1" customWidth="1"/>
    <col min="9" max="9" width="9.140625" style="6"/>
    <col min="10" max="10" width="15.28515625" style="6" bestFit="1" customWidth="1"/>
    <col min="11" max="11" width="9.28515625" style="6" bestFit="1" customWidth="1"/>
    <col min="12" max="12" width="9.140625" style="6" customWidth="1"/>
    <col min="13" max="13" width="15.28515625" style="6" customWidth="1"/>
    <col min="14" max="14" width="9.28515625" style="6" customWidth="1"/>
    <col min="15" max="16384" width="9.140625" style="6"/>
  </cols>
  <sheetData>
    <row r="1" spans="3:15" s="1" customFormat="1" x14ac:dyDescent="0.25"/>
    <row r="2" spans="3:15" s="1" customFormat="1" x14ac:dyDescent="0.25">
      <c r="C2" s="2"/>
      <c r="E2" s="3" t="s">
        <v>0</v>
      </c>
      <c r="F2" s="3"/>
      <c r="G2" s="3"/>
      <c r="I2" s="4"/>
      <c r="J2" s="4"/>
      <c r="K2" s="4"/>
    </row>
    <row r="3" spans="3:15" s="1" customFormat="1" x14ac:dyDescent="0.25">
      <c r="E3" s="5" t="s">
        <v>1</v>
      </c>
      <c r="F3" s="3"/>
      <c r="G3" s="3"/>
    </row>
    <row r="4" spans="3:15" s="1" customFormat="1" x14ac:dyDescent="0.25">
      <c r="E4" s="5" t="s">
        <v>2</v>
      </c>
      <c r="F4" s="3"/>
      <c r="G4" s="3"/>
    </row>
    <row r="5" spans="3:15" s="1" customFormat="1" x14ac:dyDescent="0.25"/>
    <row r="7" spans="3:15" s="129" customFormat="1" ht="18" x14ac:dyDescent="0.25">
      <c r="C7" s="129" t="s">
        <v>358</v>
      </c>
    </row>
    <row r="8" spans="3:15" ht="15.75" thickBot="1" x14ac:dyDescent="0.3"/>
    <row r="9" spans="3:15" ht="15.75" thickBot="1" x14ac:dyDescent="0.3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.75" thickBot="1" x14ac:dyDescent="0.3">
      <c r="C10" s="10"/>
      <c r="D10" s="125" t="s">
        <v>361</v>
      </c>
      <c r="E10" s="125"/>
      <c r="F10" s="125"/>
      <c r="G10" s="125"/>
      <c r="H10" s="107" t="s">
        <v>32</v>
      </c>
      <c r="I10" s="120" t="s">
        <v>5</v>
      </c>
      <c r="J10" s="166" t="str">
        <f>'Analitika 2025'!L4</f>
        <v>Mart</v>
      </c>
      <c r="K10" s="167"/>
      <c r="L10" s="120" t="s">
        <v>6</v>
      </c>
      <c r="M10" s="166" t="str">
        <f>IF(J10="Januar","-",'Analitika 2025'!F4)</f>
        <v>Januar - Mart</v>
      </c>
      <c r="N10" s="167"/>
      <c r="O10" s="21"/>
    </row>
    <row r="11" spans="3:15" x14ac:dyDescent="0.25">
      <c r="C11" s="10"/>
      <c r="I11" s="20"/>
      <c r="J11" s="108" t="s">
        <v>7</v>
      </c>
      <c r="K11" s="108" t="s">
        <v>8</v>
      </c>
      <c r="L11" s="108"/>
      <c r="M11" s="108" t="s">
        <v>7</v>
      </c>
      <c r="N11" s="108" t="s">
        <v>8</v>
      </c>
      <c r="O11" s="21"/>
    </row>
    <row r="12" spans="3:15" x14ac:dyDescent="0.25">
      <c r="C12" s="10"/>
      <c r="H12" s="19"/>
      <c r="I12" s="20"/>
      <c r="J12" s="20"/>
      <c r="K12" s="20"/>
      <c r="L12" s="12"/>
      <c r="M12" s="12"/>
      <c r="N12" s="12"/>
      <c r="O12" s="11"/>
    </row>
    <row r="13" spans="3:15" x14ac:dyDescent="0.25">
      <c r="C13" s="10"/>
      <c r="D13" s="22" t="s">
        <v>39</v>
      </c>
      <c r="E13" s="22" t="s">
        <v>40</v>
      </c>
      <c r="F13" s="22"/>
      <c r="G13" s="23"/>
      <c r="H13" s="24"/>
      <c r="I13" s="24"/>
      <c r="J13" s="121">
        <f>VLOOKUP(D13,'Analitika 2025'!$C$9:$L$196,10,FALSE)</f>
        <v>92406751.000000015</v>
      </c>
      <c r="K13" s="116">
        <f>IFERROR($J13/$J$33,0)</f>
        <v>0.29351783564057038</v>
      </c>
      <c r="L13" s="109"/>
      <c r="M13" s="121">
        <f>IF($J$10="Januar","-",
VLOOKUP(D13,'Analitika 2025'!$C$9:$L$196,4,FALSE))</f>
        <v>163616012.38</v>
      </c>
      <c r="N13" s="116">
        <f>IF($J$10="Januar","-",IFERROR($M13/$M$33,0))</f>
        <v>0.22525612861357558</v>
      </c>
      <c r="O13" s="11"/>
    </row>
    <row r="14" spans="3:15" ht="7.15" customHeight="1" x14ac:dyDescent="0.25">
      <c r="C14" s="10"/>
      <c r="H14" s="18"/>
      <c r="I14" s="18"/>
      <c r="J14" s="122"/>
      <c r="K14" s="117"/>
      <c r="L14" s="110"/>
      <c r="M14" s="123"/>
      <c r="N14" s="117"/>
      <c r="O14" s="11"/>
    </row>
    <row r="15" spans="3:15" x14ac:dyDescent="0.25">
      <c r="C15" s="10"/>
      <c r="D15" s="22" t="s">
        <v>78</v>
      </c>
      <c r="E15" s="22" t="s">
        <v>79</v>
      </c>
      <c r="F15" s="22"/>
      <c r="G15" s="22"/>
      <c r="H15" s="24"/>
      <c r="I15" s="24"/>
      <c r="J15" s="121">
        <f>VLOOKUP(D15,'Analitika 2025'!$C$9:$L$196,10,FALSE)</f>
        <v>4420179.3299999991</v>
      </c>
      <c r="K15" s="116">
        <f>IFERROR($J15/$J$33,0)</f>
        <v>1.4040115641386266E-2</v>
      </c>
      <c r="L15" s="109"/>
      <c r="M15" s="121">
        <f>IF($J$10="Januar","-",
VLOOKUP(D15,'Analitika 2025'!$C$9:$L$196,4,FALSE))</f>
        <v>13132459.999999996</v>
      </c>
      <c r="N15" s="116">
        <f>IF($J$10="Januar","-",IFERROR($M15/$M$33,0))</f>
        <v>1.8079936405626731E-2</v>
      </c>
      <c r="O15" s="11"/>
    </row>
    <row r="16" spans="3:15" ht="7.15" customHeight="1" x14ac:dyDescent="0.25">
      <c r="C16" s="10"/>
      <c r="H16" s="18"/>
      <c r="I16" s="18"/>
      <c r="J16" s="122"/>
      <c r="K16" s="117"/>
      <c r="L16" s="110"/>
      <c r="M16" s="123"/>
      <c r="N16" s="117"/>
      <c r="O16" s="11"/>
    </row>
    <row r="17" spans="3:15" x14ac:dyDescent="0.25">
      <c r="C17" s="10"/>
      <c r="D17" s="22" t="s">
        <v>95</v>
      </c>
      <c r="E17" s="22" t="s">
        <v>96</v>
      </c>
      <c r="F17" s="22"/>
      <c r="G17" s="22"/>
      <c r="H17" s="24"/>
      <c r="I17" s="24"/>
      <c r="J17" s="121">
        <f>VLOOKUP(D17,'Analitika 2025'!$C$9:$L$196,10,FALSE)</f>
        <v>16619185.83</v>
      </c>
      <c r="K17" s="116">
        <f>IFERROR($J17/$J$33,0)</f>
        <v>5.2788648038605265E-2</v>
      </c>
      <c r="L17" s="109"/>
      <c r="M17" s="121">
        <f>IF($J$10="Januar","-",
VLOOKUP(D17,'Analitika 2025'!$C$9:$L$196,4,FALSE))</f>
        <v>42159795.900000006</v>
      </c>
      <c r="N17" s="116">
        <f>IF($J$10="Januar","-",IFERROR($M17/$M$33,0))</f>
        <v>5.8042927886032235E-2</v>
      </c>
      <c r="O17" s="11"/>
    </row>
    <row r="18" spans="3:15" ht="7.15" customHeight="1" x14ac:dyDescent="0.25">
      <c r="C18" s="10"/>
      <c r="H18" s="18"/>
      <c r="I18" s="18"/>
      <c r="J18" s="122"/>
      <c r="K18" s="117"/>
      <c r="L18" s="110"/>
      <c r="M18" s="123"/>
      <c r="N18" s="117"/>
      <c r="O18" s="11"/>
    </row>
    <row r="19" spans="3:15" x14ac:dyDescent="0.25">
      <c r="C19" s="10"/>
      <c r="D19" s="22" t="s">
        <v>115</v>
      </c>
      <c r="E19" s="22" t="s">
        <v>116</v>
      </c>
      <c r="F19" s="22"/>
      <c r="G19" s="22"/>
      <c r="H19" s="24"/>
      <c r="I19" s="24"/>
      <c r="J19" s="121">
        <f>VLOOKUP(D19,'Analitika 2025'!$C$9:$L$196,10,FALSE)</f>
        <v>19638338.960000001</v>
      </c>
      <c r="K19" s="116">
        <f>IFERROR($J19/$J$33,0)</f>
        <v>6.2378589061259052E-2</v>
      </c>
      <c r="L19" s="109"/>
      <c r="M19" s="121">
        <f>IF($J$10="Januar","-",
VLOOKUP(D19,'Analitika 2025'!$C$9:$L$196,4,FALSE))</f>
        <v>39634487.640000001</v>
      </c>
      <c r="N19" s="116">
        <f>IF($J$10="Januar","-",IFERROR($M19/$M$33,0))</f>
        <v>5.4566243948262462E-2</v>
      </c>
      <c r="O19" s="11"/>
    </row>
    <row r="20" spans="3:15" ht="7.15" customHeight="1" x14ac:dyDescent="0.25">
      <c r="C20" s="10"/>
      <c r="H20" s="18"/>
      <c r="I20" s="18"/>
      <c r="J20" s="122"/>
      <c r="K20" s="117"/>
      <c r="L20" s="110"/>
      <c r="M20" s="123"/>
      <c r="N20" s="117"/>
      <c r="O20" s="11"/>
    </row>
    <row r="21" spans="3:15" x14ac:dyDescent="0.25">
      <c r="C21" s="10"/>
      <c r="D21" s="22" t="s">
        <v>194</v>
      </c>
      <c r="E21" s="22" t="s">
        <v>195</v>
      </c>
      <c r="F21" s="22"/>
      <c r="G21" s="23"/>
      <c r="H21" s="24"/>
      <c r="I21" s="24"/>
      <c r="J21" s="121">
        <f>VLOOKUP(D21,'Analitika 2025'!$C$9:$L$196,10,FALSE)</f>
        <v>1862092.1300000001</v>
      </c>
      <c r="K21" s="116">
        <f>IFERROR($J21/$J$33,0)</f>
        <v>5.9146896286932493E-3</v>
      </c>
      <c r="L21" s="109"/>
      <c r="M21" s="121">
        <f>IF($J$10="Januar","-",
VLOOKUP(D21,'Analitika 2025'!$C$9:$L$196,4,FALSE))</f>
        <v>2758445.68</v>
      </c>
      <c r="N21" s="116">
        <f>IF($J$10="Januar","-",IFERROR($M21/$M$33,0))</f>
        <v>3.7976527225497582E-3</v>
      </c>
      <c r="O21" s="11"/>
    </row>
    <row r="22" spans="3:15" ht="7.15" customHeight="1" x14ac:dyDescent="0.25">
      <c r="C22" s="10"/>
      <c r="H22" s="18"/>
      <c r="I22" s="18"/>
      <c r="J22" s="122"/>
      <c r="K22" s="117"/>
      <c r="L22" s="110"/>
      <c r="M22" s="123"/>
      <c r="N22" s="117"/>
      <c r="O22" s="11"/>
    </row>
    <row r="23" spans="3:15" x14ac:dyDescent="0.25">
      <c r="C23" s="10"/>
      <c r="D23" s="22" t="s">
        <v>214</v>
      </c>
      <c r="E23" s="22" t="s">
        <v>215</v>
      </c>
      <c r="F23" s="22"/>
      <c r="G23" s="22"/>
      <c r="H23" s="24"/>
      <c r="I23" s="24"/>
      <c r="J23" s="121">
        <f>VLOOKUP(D23,'Analitika 2025'!$C$9:$L$196,10,FALSE)</f>
        <v>722765.12</v>
      </c>
      <c r="K23" s="116">
        <f>IFERROR($J23/$J$33,0)</f>
        <v>2.2957679109278182E-3</v>
      </c>
      <c r="L23" s="109"/>
      <c r="M23" s="121">
        <f>IF($J$10="Januar","-",
VLOOKUP(D23,'Analitika 2025'!$C$9:$L$196,4,FALSE))</f>
        <v>1380554.7600000002</v>
      </c>
      <c r="N23" s="116">
        <f>IF($J$10="Januar","-",IFERROR($M23/$M$33,0))</f>
        <v>1.9006600640919741E-3</v>
      </c>
      <c r="O23" s="11"/>
    </row>
    <row r="24" spans="3:15" ht="7.15" customHeight="1" x14ac:dyDescent="0.25">
      <c r="C24" s="10"/>
      <c r="H24" s="18"/>
      <c r="I24" s="18"/>
      <c r="J24" s="122"/>
      <c r="K24" s="117"/>
      <c r="L24" s="110"/>
      <c r="M24" s="123"/>
      <c r="N24" s="117"/>
      <c r="O24" s="11"/>
    </row>
    <row r="25" spans="3:15" x14ac:dyDescent="0.25">
      <c r="C25" s="10"/>
      <c r="D25" s="22" t="s">
        <v>234</v>
      </c>
      <c r="E25" s="22" t="s">
        <v>33</v>
      </c>
      <c r="F25" s="22"/>
      <c r="G25" s="22"/>
      <c r="H25" s="24"/>
      <c r="I25" s="24"/>
      <c r="J25" s="121">
        <f>VLOOKUP(D25,'Analitika 2025'!$C$9:$L$196,10,FALSE)</f>
        <v>47355466.600000009</v>
      </c>
      <c r="K25" s="116">
        <f>IFERROR($J25/$J$33,0)</f>
        <v>0.15041838298352594</v>
      </c>
      <c r="L25" s="109"/>
      <c r="M25" s="121">
        <f>IF($J$10="Januar","-",
VLOOKUP(D25,'Analitika 2025'!$C$9:$L$196,4,FALSE))</f>
        <v>99428387.640000015</v>
      </c>
      <c r="N25" s="116">
        <f>IF($J$10="Januar","-",IFERROR($M25/$M$33,0))</f>
        <v>0.13688668577290192</v>
      </c>
      <c r="O25" s="11"/>
    </row>
    <row r="26" spans="3:15" ht="7.15" customHeight="1" x14ac:dyDescent="0.25">
      <c r="C26" s="10"/>
      <c r="H26" s="18"/>
      <c r="I26" s="18"/>
      <c r="J26" s="122"/>
      <c r="K26" s="117"/>
      <c r="L26" s="110"/>
      <c r="M26" s="123"/>
      <c r="N26" s="117"/>
      <c r="O26" s="11"/>
    </row>
    <row r="27" spans="3:15" x14ac:dyDescent="0.25">
      <c r="C27" s="10"/>
      <c r="D27" s="22" t="s">
        <v>272</v>
      </c>
      <c r="E27" s="22" t="s">
        <v>273</v>
      </c>
      <c r="F27" s="22"/>
      <c r="G27" s="22"/>
      <c r="H27" s="24"/>
      <c r="I27" s="24"/>
      <c r="J27" s="121">
        <f>VLOOKUP(D27,'Analitika 2025'!$C$9:$L$196,10,FALSE)</f>
        <v>5551474.46</v>
      </c>
      <c r="K27" s="116">
        <f>IFERROR($J27/$J$33,0)</f>
        <v>1.7633525153515069E-2</v>
      </c>
      <c r="L27" s="109"/>
      <c r="M27" s="121">
        <f>IF($J$10="Januar","-",
VLOOKUP(D27,'Analitika 2025'!$C$9:$L$196,4,FALSE))</f>
        <v>8510921.7300000004</v>
      </c>
      <c r="N27" s="116">
        <f>IF($J$10="Januar","-",IFERROR($M27/$M$33,0))</f>
        <v>1.1717296198249733E-2</v>
      </c>
      <c r="O27" s="11"/>
    </row>
    <row r="28" spans="3:15" ht="7.15" customHeight="1" x14ac:dyDescent="0.25">
      <c r="C28" s="10"/>
      <c r="H28" s="18"/>
      <c r="I28" s="18"/>
      <c r="J28" s="122"/>
      <c r="K28" s="117"/>
      <c r="L28" s="110"/>
      <c r="M28" s="123"/>
      <c r="N28" s="117"/>
      <c r="O28" s="11"/>
    </row>
    <row r="29" spans="3:15" x14ac:dyDescent="0.25">
      <c r="C29" s="10"/>
      <c r="D29" s="22" t="s">
        <v>292</v>
      </c>
      <c r="E29" s="22" t="s">
        <v>293</v>
      </c>
      <c r="F29" s="22"/>
      <c r="G29" s="23"/>
      <c r="H29" s="24"/>
      <c r="I29" s="24"/>
      <c r="J29" s="121">
        <f>VLOOKUP(D29,'Analitika 2025'!$C$9:$L$196,10,FALSE)</f>
        <v>29279117.539999999</v>
      </c>
      <c r="K29" s="116">
        <f>IFERROR($J29/$J$33,0)</f>
        <v>9.3001248467297154E-2</v>
      </c>
      <c r="L29" s="109"/>
      <c r="M29" s="121">
        <f>IF($J$10="Januar","-",
VLOOKUP(D29,'Analitika 2025'!$C$9:$L$196,4,FALSE))</f>
        <v>78516280.98999998</v>
      </c>
      <c r="N29" s="116">
        <f>IF($J$10="Januar","-",IFERROR($M29/$M$33,0))</f>
        <v>0.10809622622916948</v>
      </c>
      <c r="O29" s="11"/>
    </row>
    <row r="30" spans="3:15" ht="7.15" customHeight="1" x14ac:dyDescent="0.25">
      <c r="C30" s="10"/>
      <c r="H30" s="18"/>
      <c r="I30" s="18"/>
      <c r="J30" s="122"/>
      <c r="K30" s="117"/>
      <c r="L30" s="110"/>
      <c r="M30" s="123"/>
      <c r="N30" s="117"/>
      <c r="O30" s="11"/>
    </row>
    <row r="31" spans="3:15" x14ac:dyDescent="0.25">
      <c r="C31" s="10"/>
      <c r="D31" s="22" t="s">
        <v>326</v>
      </c>
      <c r="E31" s="22" t="s">
        <v>327</v>
      </c>
      <c r="F31" s="22"/>
      <c r="G31" s="22"/>
      <c r="H31" s="24"/>
      <c r="I31" s="24"/>
      <c r="J31" s="121">
        <f>VLOOKUP(D31,'Analitika 2025'!$C$9:$L$196,10,FALSE)</f>
        <v>96969623.559999987</v>
      </c>
      <c r="K31" s="116">
        <f>IFERROR($J31/$J$33,0)</f>
        <v>0.30801119747421973</v>
      </c>
      <c r="L31" s="109"/>
      <c r="M31" s="121">
        <f>IF($J$10="Januar","-",
VLOOKUP(D31,'Analitika 2025'!$C$9:$L$196,4,FALSE))</f>
        <v>277218084.25999993</v>
      </c>
      <c r="N31" s="116">
        <f>IF($J$10="Januar","-",IFERROR($M31/$M$33,0))</f>
        <v>0.38165624215954003</v>
      </c>
      <c r="O31" s="11"/>
    </row>
    <row r="32" spans="3:15" ht="15.75" thickBot="1" x14ac:dyDescent="0.3">
      <c r="C32" s="10"/>
      <c r="G32" s="13"/>
      <c r="H32" s="18"/>
      <c r="I32" s="18"/>
      <c r="J32" s="123"/>
      <c r="K32" s="117"/>
      <c r="L32" s="110"/>
      <c r="M32" s="123"/>
      <c r="N32" s="117"/>
      <c r="O32" s="11"/>
    </row>
    <row r="33" spans="3:15" ht="15.75" thickBot="1" x14ac:dyDescent="0.3">
      <c r="C33" s="10"/>
      <c r="D33" s="111"/>
      <c r="E33" s="112" t="s">
        <v>26</v>
      </c>
      <c r="F33" s="112"/>
      <c r="G33" s="113"/>
      <c r="H33" s="114"/>
      <c r="I33" s="114"/>
      <c r="J33" s="124">
        <f>SUM(J13:J31)</f>
        <v>314824994.53000003</v>
      </c>
      <c r="K33" s="118">
        <f>IFERROR($J33/$J$33,0)</f>
        <v>1</v>
      </c>
      <c r="L33" s="115"/>
      <c r="M33" s="124">
        <f>SUM(M13:M31)</f>
        <v>726355430.98000002</v>
      </c>
      <c r="N33" s="119">
        <f>IFERROR($M33/$M$33,0)</f>
        <v>1</v>
      </c>
      <c r="O33" s="11"/>
    </row>
    <row r="34" spans="3:15" x14ac:dyDescent="0.25">
      <c r="C34" s="10"/>
      <c r="G34" s="13"/>
      <c r="H34" s="18"/>
      <c r="I34" s="18"/>
      <c r="J34" s="18"/>
      <c r="K34" s="18"/>
      <c r="L34" s="18"/>
      <c r="M34" s="18"/>
      <c r="N34" s="18"/>
      <c r="O34" s="11"/>
    </row>
    <row r="35" spans="3:15" ht="15.75" thickBot="1" x14ac:dyDescent="0.3">
      <c r="C35" s="14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/>
    </row>
    <row r="38" spans="3:15" x14ac:dyDescent="0.25">
      <c r="H38" s="17"/>
    </row>
  </sheetData>
  <sheetProtection algorithmName="SHA-512" hashValue="chTAUHdqnPbSw3jcq9+phBssaJIyzUPiDYRCJ8GmuKT8R2pkZ12ptCv1vCfV/mQCTxupxGsHh2UwC+pV/iUVaw==" saltValue="efOYJS0rfZ+ft2jyHeW26A==" spinCount="100000" sheet="1" objects="1" scenarios="1"/>
  <mergeCells count="2">
    <mergeCell ref="M10:N10"/>
    <mergeCell ref="J10:K10"/>
  </mergeCells>
  <pageMargins left="0.25" right="0.25" top="0.25" bottom="0.25" header="0.3" footer="0.3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200"/>
  <sheetViews>
    <sheetView showGridLines="0" zoomScale="85" zoomScaleNormal="85" zoomScaleSheetLayoutView="85" workbookViewId="0">
      <selection activeCell="D2" sqref="D2"/>
    </sheetView>
  </sheetViews>
  <sheetFormatPr defaultColWidth="8.85546875" defaultRowHeight="15" x14ac:dyDescent="0.2"/>
  <cols>
    <col min="1" max="1" width="8.85546875" style="31"/>
    <col min="2" max="2" width="3.5703125" style="25" customWidth="1"/>
    <col min="3" max="3" width="10.5703125" style="80" bestFit="1" customWidth="1"/>
    <col min="4" max="4" width="57.140625" style="81" bestFit="1" customWidth="1"/>
    <col min="5" max="6" width="10.85546875" style="82" customWidth="1"/>
    <col min="7" max="7" width="9.42578125" style="83" customWidth="1"/>
    <col min="8" max="8" width="8.85546875" style="83" customWidth="1"/>
    <col min="9" max="9" width="10.85546875" style="82" customWidth="1"/>
    <col min="10" max="10" width="10.5703125" style="83" customWidth="1"/>
    <col min="11" max="11" width="10.85546875" style="84" customWidth="1"/>
    <col min="12" max="13" width="12" style="82" customWidth="1"/>
    <col min="14" max="14" width="8.85546875" style="83" customWidth="1"/>
    <col min="15" max="15" width="10.85546875" style="82" customWidth="1"/>
    <col min="16" max="16" width="10" style="83" customWidth="1"/>
    <col min="17" max="17" width="3.85546875" style="25" customWidth="1"/>
    <col min="18" max="16384" width="8.85546875" style="31"/>
  </cols>
  <sheetData>
    <row r="2" spans="2:17" ht="15.75" thickBot="1" x14ac:dyDescent="0.25">
      <c r="C2" s="26"/>
      <c r="D2" s="27"/>
      <c r="E2" s="28"/>
      <c r="F2" s="28"/>
      <c r="G2" s="29"/>
      <c r="H2" s="29"/>
      <c r="I2" s="28"/>
      <c r="J2" s="29"/>
      <c r="K2" s="30"/>
      <c r="L2" s="28"/>
      <c r="M2" s="28"/>
      <c r="N2" s="29"/>
      <c r="O2" s="28"/>
      <c r="P2" s="29"/>
    </row>
    <row r="3" spans="2:17" ht="22.5" thickTop="1" thickBot="1" x14ac:dyDescent="0.25">
      <c r="B3" s="32"/>
      <c r="C3" s="33"/>
      <c r="D3" s="34"/>
      <c r="E3" s="35"/>
      <c r="F3" s="35"/>
      <c r="G3" s="36"/>
      <c r="H3" s="36"/>
      <c r="I3" s="35"/>
      <c r="J3" s="36"/>
      <c r="K3" s="37"/>
      <c r="L3" s="35"/>
      <c r="M3" s="35"/>
      <c r="N3" s="36"/>
      <c r="O3" s="35"/>
      <c r="P3" s="36"/>
      <c r="Q3" s="38"/>
    </row>
    <row r="4" spans="2:17" s="48" customFormat="1" ht="15.75" thickTop="1" x14ac:dyDescent="0.25">
      <c r="B4" s="39"/>
      <c r="C4" s="40" t="s">
        <v>363</v>
      </c>
      <c r="D4" s="130">
        <v>7965400000</v>
      </c>
      <c r="E4" s="41" t="s">
        <v>9</v>
      </c>
      <c r="F4" s="42" t="str">
        <f>Master!D6</f>
        <v>Januar - Mart</v>
      </c>
      <c r="G4" s="42"/>
      <c r="H4" s="42"/>
      <c r="I4" s="42"/>
      <c r="J4" s="42"/>
      <c r="K4" s="43" t="s">
        <v>10</v>
      </c>
      <c r="L4" s="44" t="str">
        <f>Master!D4</f>
        <v>Mart</v>
      </c>
      <c r="M4" s="45"/>
      <c r="N4" s="45"/>
      <c r="O4" s="45"/>
      <c r="P4" s="46"/>
      <c r="Q4" s="47"/>
    </row>
    <row r="5" spans="2:17" ht="13.9" customHeight="1" x14ac:dyDescent="0.2">
      <c r="B5" s="49"/>
      <c r="C5" s="50"/>
      <c r="D5" s="27"/>
      <c r="E5" s="51" t="s">
        <v>11</v>
      </c>
      <c r="F5" s="172" t="s">
        <v>12</v>
      </c>
      <c r="G5" s="173"/>
      <c r="H5" s="173"/>
      <c r="I5" s="168" t="s">
        <v>28</v>
      </c>
      <c r="J5" s="169"/>
      <c r="K5" s="51" t="s">
        <v>11</v>
      </c>
      <c r="L5" s="172" t="s">
        <v>12</v>
      </c>
      <c r="M5" s="173"/>
      <c r="N5" s="173"/>
      <c r="O5" s="168" t="s">
        <v>28</v>
      </c>
      <c r="P5" s="169"/>
      <c r="Q5" s="52"/>
    </row>
    <row r="6" spans="2:17" s="63" customFormat="1" ht="12.75" thickBot="1" x14ac:dyDescent="0.25">
      <c r="B6" s="53"/>
      <c r="C6" s="54"/>
      <c r="D6" s="55"/>
      <c r="E6" s="56" t="s">
        <v>3</v>
      </c>
      <c r="F6" s="57" t="s">
        <v>3</v>
      </c>
      <c r="G6" s="58" t="s">
        <v>13</v>
      </c>
      <c r="H6" s="59" t="s">
        <v>14</v>
      </c>
      <c r="I6" s="60" t="s">
        <v>3</v>
      </c>
      <c r="J6" s="61" t="s">
        <v>13</v>
      </c>
      <c r="K6" s="56" t="s">
        <v>3</v>
      </c>
      <c r="L6" s="57" t="s">
        <v>3</v>
      </c>
      <c r="M6" s="58" t="s">
        <v>13</v>
      </c>
      <c r="N6" s="59" t="s">
        <v>14</v>
      </c>
      <c r="O6" s="60" t="s">
        <v>3</v>
      </c>
      <c r="P6" s="61" t="s">
        <v>13</v>
      </c>
      <c r="Q6" s="62"/>
    </row>
    <row r="7" spans="2:17" ht="16.5" thickTop="1" thickBot="1" x14ac:dyDescent="0.3">
      <c r="B7" s="64"/>
      <c r="C7" s="65" t="s">
        <v>359</v>
      </c>
      <c r="D7" s="126" t="s">
        <v>37</v>
      </c>
      <c r="E7" s="66"/>
      <c r="F7" s="66"/>
      <c r="G7" s="67"/>
      <c r="H7" s="67"/>
      <c r="I7" s="66"/>
      <c r="J7" s="67"/>
      <c r="K7" s="68"/>
      <c r="L7" s="66"/>
      <c r="M7" s="66"/>
      <c r="N7" s="67"/>
      <c r="O7" s="66"/>
      <c r="P7" s="67"/>
      <c r="Q7" s="69"/>
    </row>
    <row r="8" spans="2:17" s="72" customFormat="1" ht="15" customHeight="1" thickTop="1" thickBot="1" x14ac:dyDescent="0.25">
      <c r="B8" s="70"/>
      <c r="C8" s="170" t="s">
        <v>31</v>
      </c>
      <c r="D8" s="171"/>
      <c r="E8" s="137">
        <f>E9+E31+E42+E55+E97+E110+E123+E144+E157+E177</f>
        <v>801095368.48000002</v>
      </c>
      <c r="F8" s="138">
        <f>F9+F31+F42+F55+F97+F110+F123+F144+F157+F177</f>
        <v>726355430.98000002</v>
      </c>
      <c r="G8" s="139">
        <f t="shared" ref="G8" si="0">IFERROR(F8/E8,0)</f>
        <v>0.9067028216106009</v>
      </c>
      <c r="H8" s="140">
        <f>F8/$D$4</f>
        <v>9.1188820521254432E-2</v>
      </c>
      <c r="I8" s="138">
        <f>I9+I31+I42+I55+I97+I110+I123+I144+I157+I177</f>
        <v>-74739937.500000075</v>
      </c>
      <c r="J8" s="141">
        <f t="shared" ref="J8:J9" si="1">IFERROR(I8/E8,0)</f>
        <v>-9.329717838939923E-2</v>
      </c>
      <c r="K8" s="137">
        <f>K9+K31+K42+K55+K97+K110+K123+K144+K157+K177</f>
        <v>309561998.60999995</v>
      </c>
      <c r="L8" s="138">
        <f>L9+L31+L42+L55+L97+L110+L123+L144+L157+L177</f>
        <v>314824994.53000003</v>
      </c>
      <c r="M8" s="139">
        <f>IFERROR(L8/K8,0)</f>
        <v>1.0170014276417392</v>
      </c>
      <c r="N8" s="140">
        <f>L8/$D$4</f>
        <v>3.9524065901273012E-2</v>
      </c>
      <c r="O8" s="138">
        <f>O9+O31+O42+O55+O97+O110+O123+O144+O157+O177</f>
        <v>5262995.9200000251</v>
      </c>
      <c r="P8" s="141">
        <f t="shared" ref="P8:P9" si="2">IFERROR(O8/K8,0)</f>
        <v>1.7001427641739005E-2</v>
      </c>
      <c r="Q8" s="71"/>
    </row>
    <row r="9" spans="2:17" s="72" customFormat="1" ht="12.75" x14ac:dyDescent="0.2">
      <c r="B9" s="70"/>
      <c r="C9" s="131" t="s">
        <v>39</v>
      </c>
      <c r="D9" s="132" t="s">
        <v>40</v>
      </c>
      <c r="E9" s="142">
        <f>IFERROR(VLOOKUP($C9,'2025'!$C$205:$U$392,19,FALSE),0)</f>
        <v>194128978.13999999</v>
      </c>
      <c r="F9" s="143">
        <f>IFERROR(VLOOKUP($C9,'2025'!$C$8:$U$195,19,FALSE),0)</f>
        <v>163616012.38</v>
      </c>
      <c r="G9" s="144">
        <f t="shared" ref="G9" si="3">IFERROR(F9/E9,0)</f>
        <v>0.84282116944954522</v>
      </c>
      <c r="H9" s="145">
        <f t="shared" ref="H9" si="4">F9/$D$4</f>
        <v>2.0540840683455946E-2</v>
      </c>
      <c r="I9" s="143">
        <f t="shared" ref="I9" si="5">F9-E9</f>
        <v>-30512965.75999999</v>
      </c>
      <c r="J9" s="146">
        <f t="shared" si="1"/>
        <v>-0.15717883055045473</v>
      </c>
      <c r="K9" s="142">
        <f>VLOOKUP($C9,'2025'!$C$205:$U$392,VLOOKUP($L$4,Master!$D$9:$G$20,4,FALSE),FALSE)</f>
        <v>92391835.089999989</v>
      </c>
      <c r="L9" s="143">
        <f>VLOOKUP($C9,'2025'!$C$8:$U$195,VLOOKUP($L$4,Master!$D$9:$G$20,4,FALSE),FALSE)</f>
        <v>92406751.000000015</v>
      </c>
      <c r="M9" s="145">
        <f>IFERROR(L9/K9,0)</f>
        <v>1.0001614418631852</v>
      </c>
      <c r="N9" s="145">
        <f>L9/$D$4</f>
        <v>1.1601018279056923E-2</v>
      </c>
      <c r="O9" s="143">
        <f>L9-K9</f>
        <v>14915.910000026226</v>
      </c>
      <c r="P9" s="146">
        <f t="shared" si="2"/>
        <v>1.6144186318516632E-4</v>
      </c>
      <c r="Q9" s="71"/>
    </row>
    <row r="10" spans="2:17" s="72" customFormat="1" ht="25.5" x14ac:dyDescent="0.2">
      <c r="B10" s="70"/>
      <c r="C10" s="133" t="s">
        <v>41</v>
      </c>
      <c r="D10" s="134" t="s">
        <v>42</v>
      </c>
      <c r="E10" s="147">
        <f>IFERROR(VLOOKUP($C10,'2025'!$C$205:$U$392,19,FALSE),0)</f>
        <v>153523667.44</v>
      </c>
      <c r="F10" s="148">
        <f>IFERROR(VLOOKUP($C10,'2025'!$C$8:$U$195,19,FALSE),0)</f>
        <v>127526950.62</v>
      </c>
      <c r="G10" s="149">
        <f t="shared" ref="G10:G73" si="6">IFERROR(F10/E10,0)</f>
        <v>0.83066639005246534</v>
      </c>
      <c r="H10" s="150">
        <f t="shared" ref="H10:H73" si="7">F10/$D$4</f>
        <v>1.6010112564340775E-2</v>
      </c>
      <c r="I10" s="148">
        <f t="shared" ref="I10:I73" si="8">F10-E10</f>
        <v>-25996716.819999993</v>
      </c>
      <c r="J10" s="151">
        <f t="shared" ref="J10:J73" si="9">IFERROR(I10/E10,0)</f>
        <v>-0.16933360994753471</v>
      </c>
      <c r="K10" s="147">
        <f>VLOOKUP($C10,'2025'!$C$205:$U$392,VLOOKUP($L$4,Master!$D$9:$G$20,4,FALSE),FALSE)</f>
        <v>62589291.599999994</v>
      </c>
      <c r="L10" s="148">
        <f>VLOOKUP($C10,'2025'!$C$8:$U$195,VLOOKUP($L$4,Master!$D$9:$G$20,4,FALSE),FALSE)</f>
        <v>65832660.390000001</v>
      </c>
      <c r="M10" s="150">
        <f t="shared" ref="M10:M73" si="10">IFERROR(L10/K10,0)</f>
        <v>1.0518198673780805</v>
      </c>
      <c r="N10" s="150">
        <f t="shared" ref="N10:N73" si="11">L10/$D$4</f>
        <v>8.2648279295452834E-3</v>
      </c>
      <c r="O10" s="148">
        <f t="shared" ref="O10:O73" si="12">L10-K10</f>
        <v>3243368.7900000066</v>
      </c>
      <c r="P10" s="151">
        <f t="shared" ref="P10:P73" si="13">IFERROR(O10/K10,0)</f>
        <v>5.1819867378080482E-2</v>
      </c>
      <c r="Q10" s="71"/>
    </row>
    <row r="11" spans="2:17" s="72" customFormat="1" ht="12.75" x14ac:dyDescent="0.2">
      <c r="B11" s="70"/>
      <c r="C11" s="98" t="s">
        <v>43</v>
      </c>
      <c r="D11" s="99" t="s">
        <v>44</v>
      </c>
      <c r="E11" s="152">
        <f>IFERROR(VLOOKUP($C11,'2025'!$C$205:$U$392,19,FALSE),0)</f>
        <v>11347709.20999999</v>
      </c>
      <c r="F11" s="153">
        <f>IFERROR(VLOOKUP($C11,'2025'!$C$8:$U$195,19,FALSE),0)</f>
        <v>7642123.4400000004</v>
      </c>
      <c r="G11" s="154">
        <f t="shared" si="6"/>
        <v>0.67345076425341421</v>
      </c>
      <c r="H11" s="155">
        <f t="shared" si="7"/>
        <v>9.5941489944007842E-4</v>
      </c>
      <c r="I11" s="156">
        <f t="shared" si="8"/>
        <v>-3705585.7699999893</v>
      </c>
      <c r="J11" s="157">
        <f t="shared" si="9"/>
        <v>-0.32654923574658579</v>
      </c>
      <c r="K11" s="163">
        <f>VLOOKUP($C11,'2025'!$C$205:$U$392,VLOOKUP($L$4,Master!$D$9:$G$20,4,FALSE),FALSE)</f>
        <v>5024935.2299999874</v>
      </c>
      <c r="L11" s="164">
        <f>VLOOKUP($C11,'2025'!$C$8:$U$195,VLOOKUP($L$4,Master!$D$9:$G$20,4,FALSE),FALSE)</f>
        <v>4320351.75</v>
      </c>
      <c r="M11" s="155">
        <f t="shared" si="10"/>
        <v>0.85978257474972686</v>
      </c>
      <c r="N11" s="155">
        <f t="shared" si="11"/>
        <v>5.4238980465513343E-4</v>
      </c>
      <c r="O11" s="156">
        <f t="shared" si="12"/>
        <v>-704583.47999998741</v>
      </c>
      <c r="P11" s="157">
        <f t="shared" si="13"/>
        <v>-0.14021742525027317</v>
      </c>
      <c r="Q11" s="71"/>
    </row>
    <row r="12" spans="2:17" s="72" customFormat="1" ht="12.75" x14ac:dyDescent="0.2">
      <c r="B12" s="70"/>
      <c r="C12" s="98" t="s">
        <v>45</v>
      </c>
      <c r="D12" s="99" t="s">
        <v>46</v>
      </c>
      <c r="E12" s="152">
        <f>IFERROR(VLOOKUP($C12,'2025'!$C$205:$U$392,19,FALSE),0)</f>
        <v>136496937.06999999</v>
      </c>
      <c r="F12" s="153">
        <f>IFERROR(VLOOKUP($C12,'2025'!$C$8:$U$195,19,FALSE),0)</f>
        <v>115122589.02000001</v>
      </c>
      <c r="G12" s="154">
        <f t="shared" si="6"/>
        <v>0.84340785581848965</v>
      </c>
      <c r="H12" s="155">
        <f t="shared" si="7"/>
        <v>1.4452832126446885E-2</v>
      </c>
      <c r="I12" s="156">
        <f t="shared" si="8"/>
        <v>-21374348.049999982</v>
      </c>
      <c r="J12" s="157">
        <f t="shared" si="9"/>
        <v>-0.15659214418151035</v>
      </c>
      <c r="K12" s="163">
        <f>VLOOKUP($C12,'2025'!$C$205:$U$392,VLOOKUP($L$4,Master!$D$9:$G$20,4,FALSE),FALSE)</f>
        <v>55413433.160000004</v>
      </c>
      <c r="L12" s="164">
        <f>VLOOKUP($C12,'2025'!$C$8:$U$195,VLOOKUP($L$4,Master!$D$9:$G$20,4,FALSE),FALSE)</f>
        <v>59437126.480000004</v>
      </c>
      <c r="M12" s="155">
        <f t="shared" si="10"/>
        <v>1.0726122366102464</v>
      </c>
      <c r="N12" s="155">
        <f t="shared" si="11"/>
        <v>7.4619135862605771E-3</v>
      </c>
      <c r="O12" s="156">
        <f t="shared" si="12"/>
        <v>4023693.3200000003</v>
      </c>
      <c r="P12" s="157">
        <f t="shared" si="13"/>
        <v>7.2612236610246517E-2</v>
      </c>
      <c r="Q12" s="71"/>
    </row>
    <row r="13" spans="2:17" s="72" customFormat="1" ht="12.75" x14ac:dyDescent="0.2">
      <c r="B13" s="70"/>
      <c r="C13" s="98" t="s">
        <v>47</v>
      </c>
      <c r="D13" s="99" t="s">
        <v>48</v>
      </c>
      <c r="E13" s="152">
        <f>IFERROR(VLOOKUP($C13,'2025'!$C$205:$U$392,19,FALSE),0)</f>
        <v>5679021.1600000057</v>
      </c>
      <c r="F13" s="153">
        <f>IFERROR(VLOOKUP($C13,'2025'!$C$8:$U$195,19,FALSE),0)</f>
        <v>4762238.1599999983</v>
      </c>
      <c r="G13" s="154">
        <f t="shared" si="6"/>
        <v>0.83856672229761398</v>
      </c>
      <c r="H13" s="155">
        <f t="shared" si="7"/>
        <v>5.9786553845381251E-4</v>
      </c>
      <c r="I13" s="156">
        <f t="shared" si="8"/>
        <v>-916783.00000000745</v>
      </c>
      <c r="J13" s="157">
        <f t="shared" si="9"/>
        <v>-0.16143327770238605</v>
      </c>
      <c r="K13" s="163">
        <f>VLOOKUP($C13,'2025'!$C$205:$U$392,VLOOKUP($L$4,Master!$D$9:$G$20,4,FALSE),FALSE)</f>
        <v>2150923.2100000018</v>
      </c>
      <c r="L13" s="164">
        <f>VLOOKUP($C13,'2025'!$C$8:$U$195,VLOOKUP($L$4,Master!$D$9:$G$20,4,FALSE),FALSE)</f>
        <v>2075182.1599999997</v>
      </c>
      <c r="M13" s="155">
        <f t="shared" si="10"/>
        <v>0.96478672523134745</v>
      </c>
      <c r="N13" s="155">
        <f t="shared" si="11"/>
        <v>2.6052453862957284E-4</v>
      </c>
      <c r="O13" s="156">
        <f t="shared" si="12"/>
        <v>-75741.050000002142</v>
      </c>
      <c r="P13" s="157">
        <f t="shared" si="13"/>
        <v>-3.5213274768652519E-2</v>
      </c>
      <c r="Q13" s="71"/>
    </row>
    <row r="14" spans="2:17" s="72" customFormat="1" ht="12.75" x14ac:dyDescent="0.2">
      <c r="B14" s="70"/>
      <c r="C14" s="133" t="s">
        <v>49</v>
      </c>
      <c r="D14" s="134" t="s">
        <v>50</v>
      </c>
      <c r="E14" s="147">
        <f>IFERROR(VLOOKUP($C14,'2025'!$C$205:$U$392,19,FALSE),0)</f>
        <v>0</v>
      </c>
      <c r="F14" s="148">
        <f>IFERROR(VLOOKUP($C14,'2025'!$C$8:$U$195,19,FALSE),0)</f>
        <v>0</v>
      </c>
      <c r="G14" s="149">
        <f t="shared" si="6"/>
        <v>0</v>
      </c>
      <c r="H14" s="150">
        <f t="shared" si="7"/>
        <v>0</v>
      </c>
      <c r="I14" s="148">
        <f t="shared" si="8"/>
        <v>0</v>
      </c>
      <c r="J14" s="151">
        <f t="shared" si="9"/>
        <v>0</v>
      </c>
      <c r="K14" s="147">
        <f>VLOOKUP($C14,'2025'!$C$205:$U$392,VLOOKUP($L$4,Master!$D$9:$G$20,4,FALSE),FALSE)</f>
        <v>0</v>
      </c>
      <c r="L14" s="148">
        <f>VLOOKUP($C14,'2025'!$C$8:$U$195,VLOOKUP($L$4,Master!$D$9:$G$20,4,FALSE),FALSE)</f>
        <v>0</v>
      </c>
      <c r="M14" s="150">
        <f t="shared" si="10"/>
        <v>0</v>
      </c>
      <c r="N14" s="150">
        <f t="shared" si="11"/>
        <v>0</v>
      </c>
      <c r="O14" s="148">
        <f t="shared" si="12"/>
        <v>0</v>
      </c>
      <c r="P14" s="151">
        <f t="shared" si="13"/>
        <v>0</v>
      </c>
      <c r="Q14" s="71"/>
    </row>
    <row r="15" spans="2:17" s="72" customFormat="1" ht="12.75" x14ac:dyDescent="0.2">
      <c r="B15" s="70"/>
      <c r="C15" s="98" t="s">
        <v>51</v>
      </c>
      <c r="D15" s="99" t="s">
        <v>52</v>
      </c>
      <c r="E15" s="152">
        <f>IFERROR(VLOOKUP($C15,'2025'!$C$205:$U$392,19,FALSE),0)</f>
        <v>0</v>
      </c>
      <c r="F15" s="153">
        <f>IFERROR(VLOOKUP($C15,'2025'!$C$8:$U$195,19,FALSE),0)</f>
        <v>0</v>
      </c>
      <c r="G15" s="154">
        <f t="shared" si="6"/>
        <v>0</v>
      </c>
      <c r="H15" s="155">
        <f t="shared" si="7"/>
        <v>0</v>
      </c>
      <c r="I15" s="156">
        <f t="shared" si="8"/>
        <v>0</v>
      </c>
      <c r="J15" s="157">
        <f t="shared" si="9"/>
        <v>0</v>
      </c>
      <c r="K15" s="163">
        <f>VLOOKUP($C15,'2025'!$C$205:$U$392,VLOOKUP($L$4,Master!$D$9:$G$20,4,FALSE),FALSE)</f>
        <v>0</v>
      </c>
      <c r="L15" s="164">
        <f>VLOOKUP($C15,'2025'!$C$8:$U$195,VLOOKUP($L$4,Master!$D$9:$G$20,4,FALSE),FALSE)</f>
        <v>0</v>
      </c>
      <c r="M15" s="155">
        <f t="shared" si="10"/>
        <v>0</v>
      </c>
      <c r="N15" s="155">
        <f t="shared" si="11"/>
        <v>0</v>
      </c>
      <c r="O15" s="156">
        <f t="shared" si="12"/>
        <v>0</v>
      </c>
      <c r="P15" s="157">
        <f t="shared" si="13"/>
        <v>0</v>
      </c>
      <c r="Q15" s="71"/>
    </row>
    <row r="16" spans="2:17" s="72" customFormat="1" ht="12.75" x14ac:dyDescent="0.2">
      <c r="B16" s="70"/>
      <c r="C16" s="98" t="s">
        <v>53</v>
      </c>
      <c r="D16" s="99" t="s">
        <v>54</v>
      </c>
      <c r="E16" s="152">
        <f>IFERROR(VLOOKUP($C16,'2025'!$C$205:$U$392,19,FALSE),0)</f>
        <v>0</v>
      </c>
      <c r="F16" s="153">
        <f>IFERROR(VLOOKUP($C16,'2025'!$C$8:$U$195,19,FALSE),0)</f>
        <v>0</v>
      </c>
      <c r="G16" s="154">
        <f t="shared" si="6"/>
        <v>0</v>
      </c>
      <c r="H16" s="155">
        <f t="shared" si="7"/>
        <v>0</v>
      </c>
      <c r="I16" s="156">
        <f t="shared" si="8"/>
        <v>0</v>
      </c>
      <c r="J16" s="157">
        <f t="shared" si="9"/>
        <v>0</v>
      </c>
      <c r="K16" s="163">
        <f>VLOOKUP($C16,'2025'!$C$205:$U$392,VLOOKUP($L$4,Master!$D$9:$G$20,4,FALSE),FALSE)</f>
        <v>0</v>
      </c>
      <c r="L16" s="164">
        <f>VLOOKUP($C16,'2025'!$C$8:$U$195,VLOOKUP($L$4,Master!$D$9:$G$20,4,FALSE),FALSE)</f>
        <v>0</v>
      </c>
      <c r="M16" s="155">
        <f t="shared" si="10"/>
        <v>0</v>
      </c>
      <c r="N16" s="155">
        <f t="shared" si="11"/>
        <v>0</v>
      </c>
      <c r="O16" s="156">
        <f t="shared" si="12"/>
        <v>0</v>
      </c>
      <c r="P16" s="157">
        <f t="shared" si="13"/>
        <v>0</v>
      </c>
      <c r="Q16" s="71"/>
    </row>
    <row r="17" spans="2:17" s="72" customFormat="1" ht="12.75" x14ac:dyDescent="0.2">
      <c r="B17" s="70"/>
      <c r="C17" s="133" t="s">
        <v>55</v>
      </c>
      <c r="D17" s="134" t="s">
        <v>56</v>
      </c>
      <c r="E17" s="147">
        <f>IFERROR(VLOOKUP($C17,'2025'!$C$205:$U$392,19,FALSE),0)</f>
        <v>3524434.0600000005</v>
      </c>
      <c r="F17" s="148">
        <f>IFERROR(VLOOKUP($C17,'2025'!$C$8:$U$195,19,FALSE),0)</f>
        <v>2531341.12</v>
      </c>
      <c r="G17" s="149">
        <f t="shared" si="6"/>
        <v>0.71822626751030771</v>
      </c>
      <c r="H17" s="150">
        <f t="shared" si="7"/>
        <v>3.1779209079267834E-4</v>
      </c>
      <c r="I17" s="148">
        <f t="shared" si="8"/>
        <v>-993092.94000000041</v>
      </c>
      <c r="J17" s="151">
        <f t="shared" si="9"/>
        <v>-0.28177373248969234</v>
      </c>
      <c r="K17" s="147">
        <f>VLOOKUP($C17,'2025'!$C$205:$U$392,VLOOKUP($L$4,Master!$D$9:$G$20,4,FALSE),FALSE)</f>
        <v>1620032.9700000002</v>
      </c>
      <c r="L17" s="148">
        <f>VLOOKUP($C17,'2025'!$C$8:$U$195,VLOOKUP($L$4,Master!$D$9:$G$20,4,FALSE),FALSE)</f>
        <v>977262.09000000008</v>
      </c>
      <c r="M17" s="150">
        <f t="shared" si="10"/>
        <v>0.60323592673549109</v>
      </c>
      <c r="N17" s="150">
        <f t="shared" si="11"/>
        <v>1.2268838853039398E-4</v>
      </c>
      <c r="O17" s="148">
        <f t="shared" si="12"/>
        <v>-642770.88000000012</v>
      </c>
      <c r="P17" s="151">
        <f t="shared" si="13"/>
        <v>-0.39676407326450897</v>
      </c>
      <c r="Q17" s="71"/>
    </row>
    <row r="18" spans="2:17" s="72" customFormat="1" ht="12.75" x14ac:dyDescent="0.2">
      <c r="B18" s="70"/>
      <c r="C18" s="98" t="s">
        <v>57</v>
      </c>
      <c r="D18" s="99" t="s">
        <v>58</v>
      </c>
      <c r="E18" s="152">
        <f>IFERROR(VLOOKUP($C18,'2025'!$C$205:$U$392,19,FALSE),0)</f>
        <v>733172.85999999987</v>
      </c>
      <c r="F18" s="153">
        <f>IFERROR(VLOOKUP($C18,'2025'!$C$8:$U$195,19,FALSE),0)</f>
        <v>834355.23999999976</v>
      </c>
      <c r="G18" s="154">
        <f t="shared" si="6"/>
        <v>1.1380061722415638</v>
      </c>
      <c r="H18" s="155">
        <f t="shared" si="7"/>
        <v>1.047474376679137E-4</v>
      </c>
      <c r="I18" s="156">
        <f t="shared" si="8"/>
        <v>101182.37999999989</v>
      </c>
      <c r="J18" s="157">
        <f t="shared" si="9"/>
        <v>0.13800617224156375</v>
      </c>
      <c r="K18" s="163">
        <f>VLOOKUP($C18,'2025'!$C$205:$U$392,VLOOKUP($L$4,Master!$D$9:$G$20,4,FALSE),FALSE)</f>
        <v>306547.65999999986</v>
      </c>
      <c r="L18" s="164">
        <f>VLOOKUP($C18,'2025'!$C$8:$U$195,VLOOKUP($L$4,Master!$D$9:$G$20,4,FALSE),FALSE)</f>
        <v>263521.87999999995</v>
      </c>
      <c r="M18" s="155">
        <f t="shared" si="10"/>
        <v>0.85964407622618966</v>
      </c>
      <c r="N18" s="155">
        <f t="shared" si="11"/>
        <v>3.3083320360559412E-5</v>
      </c>
      <c r="O18" s="156">
        <f t="shared" si="12"/>
        <v>-43025.779999999912</v>
      </c>
      <c r="P18" s="157">
        <f t="shared" si="13"/>
        <v>-0.14035592377381034</v>
      </c>
      <c r="Q18" s="71"/>
    </row>
    <row r="19" spans="2:17" s="72" customFormat="1" ht="12.75" x14ac:dyDescent="0.2">
      <c r="B19" s="70"/>
      <c r="C19" s="98" t="s">
        <v>59</v>
      </c>
      <c r="D19" s="99" t="s">
        <v>60</v>
      </c>
      <c r="E19" s="152">
        <f>IFERROR(VLOOKUP($C19,'2025'!$C$205:$U$392,19,FALSE),0)</f>
        <v>658833.39000000013</v>
      </c>
      <c r="F19" s="153">
        <f>IFERROR(VLOOKUP($C19,'2025'!$C$8:$U$195,19,FALSE),0)</f>
        <v>473774.31000000006</v>
      </c>
      <c r="G19" s="154">
        <f t="shared" si="6"/>
        <v>0.71911095762769395</v>
      </c>
      <c r="H19" s="155">
        <f t="shared" si="7"/>
        <v>5.947903557887866E-5</v>
      </c>
      <c r="I19" s="156">
        <f t="shared" si="8"/>
        <v>-185059.08000000007</v>
      </c>
      <c r="J19" s="157">
        <f t="shared" si="9"/>
        <v>-0.28088904237230605</v>
      </c>
      <c r="K19" s="163">
        <f>VLOOKUP($C19,'2025'!$C$205:$U$392,VLOOKUP($L$4,Master!$D$9:$G$20,4,FALSE),FALSE)</f>
        <v>274176.24000000005</v>
      </c>
      <c r="L19" s="164">
        <f>VLOOKUP($C19,'2025'!$C$8:$U$195,VLOOKUP($L$4,Master!$D$9:$G$20,4,FALSE),FALSE)</f>
        <v>227729.17000000007</v>
      </c>
      <c r="M19" s="155">
        <f t="shared" si="10"/>
        <v>0.83059410983242032</v>
      </c>
      <c r="N19" s="155">
        <f t="shared" si="11"/>
        <v>2.858979712255506E-5</v>
      </c>
      <c r="O19" s="156">
        <f t="shared" si="12"/>
        <v>-46447.069999999978</v>
      </c>
      <c r="P19" s="157">
        <f t="shared" si="13"/>
        <v>-0.1694058901675797</v>
      </c>
      <c r="Q19" s="71"/>
    </row>
    <row r="20" spans="2:17" s="72" customFormat="1" ht="12.75" x14ac:dyDescent="0.2">
      <c r="B20" s="70"/>
      <c r="C20" s="98" t="s">
        <v>61</v>
      </c>
      <c r="D20" s="99" t="s">
        <v>62</v>
      </c>
      <c r="E20" s="152">
        <f>IFERROR(VLOOKUP($C20,'2025'!$C$205:$U$392,19,FALSE),0)</f>
        <v>2132427.8100000005</v>
      </c>
      <c r="F20" s="153">
        <f>IFERROR(VLOOKUP($C20,'2025'!$C$8:$U$195,19,FALSE),0)</f>
        <v>1223211.57</v>
      </c>
      <c r="G20" s="154">
        <f t="shared" si="6"/>
        <v>0.5736239061710604</v>
      </c>
      <c r="H20" s="155">
        <f t="shared" si="7"/>
        <v>1.5356561754588597E-4</v>
      </c>
      <c r="I20" s="156">
        <f t="shared" si="8"/>
        <v>-909216.24000000046</v>
      </c>
      <c r="J20" s="157">
        <f t="shared" si="9"/>
        <v>-0.4263760938289396</v>
      </c>
      <c r="K20" s="163">
        <f>VLOOKUP($C20,'2025'!$C$205:$U$392,VLOOKUP($L$4,Master!$D$9:$G$20,4,FALSE),FALSE)</f>
        <v>1039309.0700000003</v>
      </c>
      <c r="L20" s="164">
        <f>VLOOKUP($C20,'2025'!$C$8:$U$195,VLOOKUP($L$4,Master!$D$9:$G$20,4,FALSE),FALSE)</f>
        <v>486011.0400000001</v>
      </c>
      <c r="M20" s="155">
        <f t="shared" si="10"/>
        <v>0.46762897970283274</v>
      </c>
      <c r="N20" s="155">
        <f t="shared" si="11"/>
        <v>6.1015271047279494E-5</v>
      </c>
      <c r="O20" s="156">
        <f t="shared" si="12"/>
        <v>-553298.03000000026</v>
      </c>
      <c r="P20" s="157">
        <f t="shared" si="13"/>
        <v>-0.53237102029716732</v>
      </c>
      <c r="Q20" s="71"/>
    </row>
    <row r="21" spans="2:17" s="72" customFormat="1" ht="12.75" x14ac:dyDescent="0.2">
      <c r="B21" s="70"/>
      <c r="C21" s="133" t="s">
        <v>63</v>
      </c>
      <c r="D21" s="134" t="s">
        <v>64</v>
      </c>
      <c r="E21" s="147">
        <f>IFERROR(VLOOKUP($C21,'2025'!$C$205:$U$392,19,FALSE),0)</f>
        <v>2103522.3099999996</v>
      </c>
      <c r="F21" s="148">
        <f>IFERROR(VLOOKUP($C21,'2025'!$C$8:$U$195,19,FALSE),0)</f>
        <v>638274.16</v>
      </c>
      <c r="G21" s="149">
        <f t="shared" si="6"/>
        <v>0.30343113403917271</v>
      </c>
      <c r="H21" s="150">
        <f t="shared" si="7"/>
        <v>8.0130835865116631E-5</v>
      </c>
      <c r="I21" s="148">
        <f t="shared" si="8"/>
        <v>-1465248.1499999994</v>
      </c>
      <c r="J21" s="151">
        <f t="shared" si="9"/>
        <v>-0.69656886596082723</v>
      </c>
      <c r="K21" s="147">
        <f>VLOOKUP($C21,'2025'!$C$205:$U$392,VLOOKUP($L$4,Master!$D$9:$G$20,4,FALSE),FALSE)</f>
        <v>1288631.48</v>
      </c>
      <c r="L21" s="148">
        <f>VLOOKUP($C21,'2025'!$C$8:$U$195,VLOOKUP($L$4,Master!$D$9:$G$20,4,FALSE),FALSE)</f>
        <v>365759.17000000004</v>
      </c>
      <c r="M21" s="150">
        <f t="shared" si="10"/>
        <v>0.28383535221411793</v>
      </c>
      <c r="N21" s="150">
        <f t="shared" si="11"/>
        <v>4.5918493735405631E-5</v>
      </c>
      <c r="O21" s="148">
        <f t="shared" si="12"/>
        <v>-922872.30999999994</v>
      </c>
      <c r="P21" s="151">
        <f t="shared" si="13"/>
        <v>-0.71616464778588207</v>
      </c>
      <c r="Q21" s="71"/>
    </row>
    <row r="22" spans="2:17" s="72" customFormat="1" ht="12.75" x14ac:dyDescent="0.2">
      <c r="B22" s="70"/>
      <c r="C22" s="98" t="s">
        <v>65</v>
      </c>
      <c r="D22" s="99" t="s">
        <v>64</v>
      </c>
      <c r="E22" s="152">
        <f>IFERROR(VLOOKUP($C22,'2025'!$C$205:$U$392,19,FALSE),0)</f>
        <v>2103522.3099999996</v>
      </c>
      <c r="F22" s="153">
        <f>IFERROR(VLOOKUP($C22,'2025'!$C$8:$U$195,19,FALSE),0)</f>
        <v>638274.16</v>
      </c>
      <c r="G22" s="154">
        <f t="shared" si="6"/>
        <v>0.30343113403917271</v>
      </c>
      <c r="H22" s="155">
        <f t="shared" si="7"/>
        <v>8.0130835865116631E-5</v>
      </c>
      <c r="I22" s="156">
        <f t="shared" si="8"/>
        <v>-1465248.1499999994</v>
      </c>
      <c r="J22" s="157">
        <f t="shared" si="9"/>
        <v>-0.69656886596082723</v>
      </c>
      <c r="K22" s="163">
        <f>VLOOKUP($C22,'2025'!$C$205:$U$392,VLOOKUP($L$4,Master!$D$9:$G$20,4,FALSE),FALSE)</f>
        <v>1288631.48</v>
      </c>
      <c r="L22" s="164">
        <f>VLOOKUP($C22,'2025'!$C$8:$U$195,VLOOKUP($L$4,Master!$D$9:$G$20,4,FALSE),FALSE)</f>
        <v>365759.17000000004</v>
      </c>
      <c r="M22" s="155">
        <f t="shared" si="10"/>
        <v>0.28383535221411793</v>
      </c>
      <c r="N22" s="155">
        <f t="shared" si="11"/>
        <v>4.5918493735405631E-5</v>
      </c>
      <c r="O22" s="156">
        <f t="shared" si="12"/>
        <v>-922872.30999999994</v>
      </c>
      <c r="P22" s="157">
        <f t="shared" si="13"/>
        <v>-0.71616464778588207</v>
      </c>
      <c r="Q22" s="71"/>
    </row>
    <row r="23" spans="2:17" s="72" customFormat="1" ht="12.75" x14ac:dyDescent="0.2">
      <c r="B23" s="70"/>
      <c r="C23" s="133" t="s">
        <v>66</v>
      </c>
      <c r="D23" s="134" t="s">
        <v>67</v>
      </c>
      <c r="E23" s="147">
        <f>IFERROR(VLOOKUP($C23,'2025'!$C$205:$U$392,19,FALSE),0)</f>
        <v>0</v>
      </c>
      <c r="F23" s="148">
        <f>IFERROR(VLOOKUP($C23,'2025'!$C$8:$U$195,19,FALSE),0)</f>
        <v>0</v>
      </c>
      <c r="G23" s="149">
        <f t="shared" si="6"/>
        <v>0</v>
      </c>
      <c r="H23" s="150">
        <f t="shared" si="7"/>
        <v>0</v>
      </c>
      <c r="I23" s="148">
        <f t="shared" si="8"/>
        <v>0</v>
      </c>
      <c r="J23" s="151">
        <f t="shared" si="9"/>
        <v>0</v>
      </c>
      <c r="K23" s="147">
        <f>VLOOKUP($C23,'2025'!$C$205:$U$392,VLOOKUP($L$4,Master!$D$9:$G$20,4,FALSE),FALSE)</f>
        <v>0</v>
      </c>
      <c r="L23" s="148">
        <f>VLOOKUP($C23,'2025'!$C$8:$U$195,VLOOKUP($L$4,Master!$D$9:$G$20,4,FALSE),FALSE)</f>
        <v>0</v>
      </c>
      <c r="M23" s="150">
        <f t="shared" si="10"/>
        <v>0</v>
      </c>
      <c r="N23" s="150">
        <f t="shared" si="11"/>
        <v>0</v>
      </c>
      <c r="O23" s="148">
        <f t="shared" si="12"/>
        <v>0</v>
      </c>
      <c r="P23" s="151">
        <f t="shared" si="13"/>
        <v>0</v>
      </c>
      <c r="Q23" s="71"/>
    </row>
    <row r="24" spans="2:17" s="72" customFormat="1" ht="12.75" x14ac:dyDescent="0.2">
      <c r="B24" s="70"/>
      <c r="C24" s="98" t="s">
        <v>68</v>
      </c>
      <c r="D24" s="99" t="s">
        <v>67</v>
      </c>
      <c r="E24" s="152">
        <f>IFERROR(VLOOKUP($C24,'2025'!$C$205:$U$392,19,FALSE),0)</f>
        <v>0</v>
      </c>
      <c r="F24" s="153">
        <f>IFERROR(VLOOKUP($C24,'2025'!$C$8:$U$195,19,FALSE),0)</f>
        <v>0</v>
      </c>
      <c r="G24" s="154">
        <f t="shared" si="6"/>
        <v>0</v>
      </c>
      <c r="H24" s="155">
        <f t="shared" si="7"/>
        <v>0</v>
      </c>
      <c r="I24" s="156">
        <f t="shared" si="8"/>
        <v>0</v>
      </c>
      <c r="J24" s="157">
        <f t="shared" si="9"/>
        <v>0</v>
      </c>
      <c r="K24" s="163">
        <f>VLOOKUP($C24,'2025'!$C$205:$U$392,VLOOKUP($L$4,Master!$D$9:$G$20,4,FALSE),FALSE)</f>
        <v>0</v>
      </c>
      <c r="L24" s="164">
        <f>VLOOKUP($C24,'2025'!$C$8:$U$195,VLOOKUP($L$4,Master!$D$9:$G$20,4,FALSE),FALSE)</f>
        <v>0</v>
      </c>
      <c r="M24" s="155">
        <f t="shared" si="10"/>
        <v>0</v>
      </c>
      <c r="N24" s="155">
        <f t="shared" si="11"/>
        <v>0</v>
      </c>
      <c r="O24" s="156">
        <f t="shared" si="12"/>
        <v>0</v>
      </c>
      <c r="P24" s="157">
        <f t="shared" si="13"/>
        <v>0</v>
      </c>
      <c r="Q24" s="71"/>
    </row>
    <row r="25" spans="2:17" s="72" customFormat="1" ht="12.75" x14ac:dyDescent="0.2">
      <c r="B25" s="70"/>
      <c r="C25" s="133" t="s">
        <v>69</v>
      </c>
      <c r="D25" s="134" t="s">
        <v>70</v>
      </c>
      <c r="E25" s="147">
        <f>IFERROR(VLOOKUP($C25,'2025'!$C$205:$U$392,19,FALSE),0)</f>
        <v>797284.91999999969</v>
      </c>
      <c r="F25" s="148">
        <f>IFERROR(VLOOKUP($C25,'2025'!$C$8:$U$195,19,FALSE),0)</f>
        <v>572757.97</v>
      </c>
      <c r="G25" s="149">
        <f t="shared" si="6"/>
        <v>0.71838555531691251</v>
      </c>
      <c r="H25" s="150">
        <f t="shared" si="7"/>
        <v>7.1905738569312273E-5</v>
      </c>
      <c r="I25" s="148">
        <f t="shared" si="8"/>
        <v>-224526.94999999972</v>
      </c>
      <c r="J25" s="151">
        <f t="shared" si="9"/>
        <v>-0.28161444468308744</v>
      </c>
      <c r="K25" s="147">
        <f>VLOOKUP($C25,'2025'!$C$205:$U$392,VLOOKUP($L$4,Master!$D$9:$G$20,4,FALSE),FALSE)</f>
        <v>362580.89999999991</v>
      </c>
      <c r="L25" s="148">
        <f>VLOOKUP($C25,'2025'!$C$8:$U$195,VLOOKUP($L$4,Master!$D$9:$G$20,4,FALSE),FALSE)</f>
        <v>247249.93</v>
      </c>
      <c r="M25" s="150">
        <f t="shared" si="10"/>
        <v>0.68191658744296801</v>
      </c>
      <c r="N25" s="150">
        <f t="shared" si="11"/>
        <v>3.1040491375197727E-5</v>
      </c>
      <c r="O25" s="148">
        <f t="shared" si="12"/>
        <v>-115330.96999999991</v>
      </c>
      <c r="P25" s="151">
        <f t="shared" si="13"/>
        <v>-0.31808341255703193</v>
      </c>
      <c r="Q25" s="71"/>
    </row>
    <row r="26" spans="2:17" s="72" customFormat="1" ht="12.75" x14ac:dyDescent="0.2">
      <c r="B26" s="70"/>
      <c r="C26" s="98" t="s">
        <v>71</v>
      </c>
      <c r="D26" s="99" t="s">
        <v>70</v>
      </c>
      <c r="E26" s="152">
        <f>IFERROR(VLOOKUP($C26,'2025'!$C$205:$U$392,19,FALSE),0)</f>
        <v>797284.91999999969</v>
      </c>
      <c r="F26" s="153">
        <f>IFERROR(VLOOKUP($C26,'2025'!$C$8:$U$195,19,FALSE),0)</f>
        <v>572757.97</v>
      </c>
      <c r="G26" s="154">
        <f t="shared" si="6"/>
        <v>0.71838555531691251</v>
      </c>
      <c r="H26" s="155">
        <f t="shared" si="7"/>
        <v>7.1905738569312273E-5</v>
      </c>
      <c r="I26" s="156">
        <f t="shared" si="8"/>
        <v>-224526.94999999972</v>
      </c>
      <c r="J26" s="157">
        <f t="shared" si="9"/>
        <v>-0.28161444468308744</v>
      </c>
      <c r="K26" s="163">
        <f>VLOOKUP($C26,'2025'!$C$205:$U$392,VLOOKUP($L$4,Master!$D$9:$G$20,4,FALSE),FALSE)</f>
        <v>362580.89999999991</v>
      </c>
      <c r="L26" s="164">
        <f>VLOOKUP($C26,'2025'!$C$8:$U$195,VLOOKUP($L$4,Master!$D$9:$G$20,4,FALSE),FALSE)</f>
        <v>247249.93</v>
      </c>
      <c r="M26" s="155">
        <f t="shared" si="10"/>
        <v>0.68191658744296801</v>
      </c>
      <c r="N26" s="155">
        <f t="shared" si="11"/>
        <v>3.1040491375197727E-5</v>
      </c>
      <c r="O26" s="156">
        <f t="shared" si="12"/>
        <v>-115330.96999999991</v>
      </c>
      <c r="P26" s="157">
        <f t="shared" si="13"/>
        <v>-0.31808341255703193</v>
      </c>
      <c r="Q26" s="71"/>
    </row>
    <row r="27" spans="2:17" s="72" customFormat="1" ht="12.75" x14ac:dyDescent="0.2">
      <c r="B27" s="70"/>
      <c r="C27" s="133" t="s">
        <v>72</v>
      </c>
      <c r="D27" s="134" t="s">
        <v>73</v>
      </c>
      <c r="E27" s="147">
        <f>IFERROR(VLOOKUP($C27,'2025'!$C$205:$U$392,19,FALSE),0)</f>
        <v>34180069.410000004</v>
      </c>
      <c r="F27" s="148">
        <f>IFERROR(VLOOKUP($C27,'2025'!$C$8:$U$195,19,FALSE),0)</f>
        <v>32346688.510000002</v>
      </c>
      <c r="G27" s="149">
        <f t="shared" si="6"/>
        <v>0.94636111243637167</v>
      </c>
      <c r="H27" s="150">
        <f t="shared" si="7"/>
        <v>4.0608994538880658E-3</v>
      </c>
      <c r="I27" s="148">
        <f t="shared" si="8"/>
        <v>-1833380.9000000022</v>
      </c>
      <c r="J27" s="151">
        <f t="shared" si="9"/>
        <v>-5.3638887563628328E-2</v>
      </c>
      <c r="K27" s="147">
        <f>VLOOKUP($C27,'2025'!$C$205:$U$392,VLOOKUP($L$4,Master!$D$9:$G$20,4,FALSE),FALSE)</f>
        <v>26531298.140000001</v>
      </c>
      <c r="L27" s="148">
        <f>VLOOKUP($C27,'2025'!$C$8:$U$195,VLOOKUP($L$4,Master!$D$9:$G$20,4,FALSE),FALSE)</f>
        <v>24983819.420000002</v>
      </c>
      <c r="M27" s="150">
        <f t="shared" si="10"/>
        <v>0.94167346385260597</v>
      </c>
      <c r="N27" s="150">
        <f t="shared" si="11"/>
        <v>3.1365429758706408E-3</v>
      </c>
      <c r="O27" s="148">
        <f t="shared" si="12"/>
        <v>-1547478.7199999988</v>
      </c>
      <c r="P27" s="151">
        <f t="shared" si="13"/>
        <v>-5.8326536147394061E-2</v>
      </c>
      <c r="Q27" s="71"/>
    </row>
    <row r="28" spans="2:17" s="72" customFormat="1" ht="12.75" x14ac:dyDescent="0.2">
      <c r="B28" s="70"/>
      <c r="C28" s="98" t="s">
        <v>74</v>
      </c>
      <c r="D28" s="99" t="s">
        <v>73</v>
      </c>
      <c r="E28" s="152">
        <f>IFERROR(VLOOKUP($C28,'2025'!$C$205:$U$392,19,FALSE),0)</f>
        <v>34180069.410000004</v>
      </c>
      <c r="F28" s="153">
        <f>IFERROR(VLOOKUP($C28,'2025'!$C$8:$U$195,19,FALSE),0)</f>
        <v>32346688.510000002</v>
      </c>
      <c r="G28" s="154">
        <f t="shared" si="6"/>
        <v>0.94636111243637167</v>
      </c>
      <c r="H28" s="155">
        <f t="shared" si="7"/>
        <v>4.0608994538880658E-3</v>
      </c>
      <c r="I28" s="156">
        <f t="shared" si="8"/>
        <v>-1833380.9000000022</v>
      </c>
      <c r="J28" s="157">
        <f t="shared" si="9"/>
        <v>-5.3638887563628328E-2</v>
      </c>
      <c r="K28" s="163">
        <f>VLOOKUP($C28,'2025'!$C$205:$U$392,VLOOKUP($L$4,Master!$D$9:$G$20,4,FALSE),FALSE)</f>
        <v>26531298.140000001</v>
      </c>
      <c r="L28" s="164">
        <f>VLOOKUP($C28,'2025'!$C$8:$U$195,VLOOKUP($L$4,Master!$D$9:$G$20,4,FALSE),FALSE)</f>
        <v>24983819.420000002</v>
      </c>
      <c r="M28" s="155">
        <f t="shared" si="10"/>
        <v>0.94167346385260597</v>
      </c>
      <c r="N28" s="155">
        <f t="shared" si="11"/>
        <v>3.1365429758706408E-3</v>
      </c>
      <c r="O28" s="156">
        <f t="shared" si="12"/>
        <v>-1547478.7199999988</v>
      </c>
      <c r="P28" s="157">
        <f t="shared" si="13"/>
        <v>-5.8326536147394061E-2</v>
      </c>
      <c r="Q28" s="71"/>
    </row>
    <row r="29" spans="2:17" s="72" customFormat="1" ht="12.75" x14ac:dyDescent="0.2">
      <c r="B29" s="70"/>
      <c r="C29" s="133" t="s">
        <v>75</v>
      </c>
      <c r="D29" s="134" t="s">
        <v>76</v>
      </c>
      <c r="E29" s="147">
        <f>IFERROR(VLOOKUP($C29,'2025'!$C$205:$U$392,19,FALSE),0)</f>
        <v>0</v>
      </c>
      <c r="F29" s="148">
        <f>IFERROR(VLOOKUP($C29,'2025'!$C$8:$U$195,19,FALSE),0)</f>
        <v>0</v>
      </c>
      <c r="G29" s="149">
        <f t="shared" si="6"/>
        <v>0</v>
      </c>
      <c r="H29" s="150">
        <f t="shared" si="7"/>
        <v>0</v>
      </c>
      <c r="I29" s="148">
        <f t="shared" si="8"/>
        <v>0</v>
      </c>
      <c r="J29" s="151">
        <f t="shared" si="9"/>
        <v>0</v>
      </c>
      <c r="K29" s="147">
        <f>VLOOKUP($C29,'2025'!$C$205:$U$392,VLOOKUP($L$4,Master!$D$9:$G$20,4,FALSE),FALSE)</f>
        <v>0</v>
      </c>
      <c r="L29" s="148">
        <f>VLOOKUP($C29,'2025'!$C$8:$U$195,VLOOKUP($L$4,Master!$D$9:$G$20,4,FALSE),FALSE)</f>
        <v>0</v>
      </c>
      <c r="M29" s="150">
        <f t="shared" si="10"/>
        <v>0</v>
      </c>
      <c r="N29" s="150">
        <f t="shared" si="11"/>
        <v>0</v>
      </c>
      <c r="O29" s="148">
        <f t="shared" si="12"/>
        <v>0</v>
      </c>
      <c r="P29" s="151">
        <f t="shared" si="13"/>
        <v>0</v>
      </c>
      <c r="Q29" s="71"/>
    </row>
    <row r="30" spans="2:17" s="72" customFormat="1" ht="12.75" x14ac:dyDescent="0.2">
      <c r="B30" s="70"/>
      <c r="C30" s="98" t="s">
        <v>77</v>
      </c>
      <c r="D30" s="99" t="s">
        <v>76</v>
      </c>
      <c r="E30" s="152">
        <f>IFERROR(VLOOKUP($C30,'2025'!$C$205:$U$392,19,FALSE),0)</f>
        <v>0</v>
      </c>
      <c r="F30" s="153">
        <f>IFERROR(VLOOKUP($C30,'2025'!$C$8:$U$195,19,FALSE),0)</f>
        <v>0</v>
      </c>
      <c r="G30" s="154">
        <f t="shared" si="6"/>
        <v>0</v>
      </c>
      <c r="H30" s="155">
        <f t="shared" si="7"/>
        <v>0</v>
      </c>
      <c r="I30" s="156">
        <f t="shared" si="8"/>
        <v>0</v>
      </c>
      <c r="J30" s="157">
        <f t="shared" si="9"/>
        <v>0</v>
      </c>
      <c r="K30" s="163">
        <f>VLOOKUP($C30,'2025'!$C$205:$U$392,VLOOKUP($L$4,Master!$D$9:$G$20,4,FALSE),FALSE)</f>
        <v>0</v>
      </c>
      <c r="L30" s="164">
        <f>VLOOKUP($C30,'2025'!$C$8:$U$195,VLOOKUP($L$4,Master!$D$9:$G$20,4,FALSE),FALSE)</f>
        <v>0</v>
      </c>
      <c r="M30" s="155">
        <f t="shared" si="10"/>
        <v>0</v>
      </c>
      <c r="N30" s="155">
        <f t="shared" si="11"/>
        <v>0</v>
      </c>
      <c r="O30" s="156">
        <f t="shared" si="12"/>
        <v>0</v>
      </c>
      <c r="P30" s="157">
        <f t="shared" si="13"/>
        <v>0</v>
      </c>
      <c r="Q30" s="71"/>
    </row>
    <row r="31" spans="2:17" s="72" customFormat="1" ht="12.75" x14ac:dyDescent="0.2">
      <c r="B31" s="70"/>
      <c r="C31" s="131" t="s">
        <v>78</v>
      </c>
      <c r="D31" s="132" t="s">
        <v>79</v>
      </c>
      <c r="E31" s="142">
        <f>IFERROR(VLOOKUP($C31,'2025'!$C$205:$U$392,19,FALSE),0)</f>
        <v>18025730.219999991</v>
      </c>
      <c r="F31" s="143">
        <f>IFERROR(VLOOKUP($C31,'2025'!$C$8:$U$195,19,FALSE),0)</f>
        <v>13132459.999999996</v>
      </c>
      <c r="G31" s="144">
        <f t="shared" si="6"/>
        <v>0.7285396951868951</v>
      </c>
      <c r="H31" s="145">
        <f t="shared" si="7"/>
        <v>1.6486880759283898E-3</v>
      </c>
      <c r="I31" s="143">
        <f t="shared" si="8"/>
        <v>-4893270.2199999951</v>
      </c>
      <c r="J31" s="146">
        <f t="shared" si="9"/>
        <v>-0.27146030481310496</v>
      </c>
      <c r="K31" s="142">
        <f>VLOOKUP($C31,'2025'!$C$205:$U$392,VLOOKUP($L$4,Master!$D$9:$G$20,4,FALSE),FALSE)</f>
        <v>6970932.6099999938</v>
      </c>
      <c r="L31" s="143">
        <f>VLOOKUP($C31,'2025'!$C$8:$U$195,VLOOKUP($L$4,Master!$D$9:$G$20,4,FALSE),FALSE)</f>
        <v>4420179.3299999991</v>
      </c>
      <c r="M31" s="145">
        <f t="shared" si="10"/>
        <v>0.63408722724691535</v>
      </c>
      <c r="N31" s="145">
        <f t="shared" si="11"/>
        <v>5.5492245587164481E-4</v>
      </c>
      <c r="O31" s="143">
        <f t="shared" si="12"/>
        <v>-2550753.2799999947</v>
      </c>
      <c r="P31" s="146">
        <f t="shared" si="13"/>
        <v>-0.36591277275308459</v>
      </c>
      <c r="Q31" s="71"/>
    </row>
    <row r="32" spans="2:17" s="72" customFormat="1" ht="12.75" x14ac:dyDescent="0.2">
      <c r="B32" s="70"/>
      <c r="C32" s="133" t="s">
        <v>80</v>
      </c>
      <c r="D32" s="134" t="s">
        <v>81</v>
      </c>
      <c r="E32" s="147">
        <f>IFERROR(VLOOKUP($C32,'2025'!$C$205:$U$392,19,FALSE),0)</f>
        <v>17735987.649999991</v>
      </c>
      <c r="F32" s="148">
        <f>IFERROR(VLOOKUP($C32,'2025'!$C$8:$U$195,19,FALSE),0)</f>
        <v>13030571.979999997</v>
      </c>
      <c r="G32" s="149">
        <f t="shared" si="6"/>
        <v>0.73469672155528387</v>
      </c>
      <c r="H32" s="150">
        <f t="shared" si="7"/>
        <v>1.635896750947849E-3</v>
      </c>
      <c r="I32" s="148">
        <f t="shared" si="8"/>
        <v>-4705415.6699999943</v>
      </c>
      <c r="J32" s="151">
        <f t="shared" si="9"/>
        <v>-0.26530327844471613</v>
      </c>
      <c r="K32" s="147">
        <f>VLOOKUP($C32,'2025'!$C$205:$U$392,VLOOKUP($L$4,Master!$D$9:$G$20,4,FALSE),FALSE)</f>
        <v>6801972.3199999938</v>
      </c>
      <c r="L32" s="148">
        <f>VLOOKUP($C32,'2025'!$C$8:$U$195,VLOOKUP($L$4,Master!$D$9:$G$20,4,FALSE),FALSE)</f>
        <v>4382596.4499999993</v>
      </c>
      <c r="M32" s="150">
        <f t="shared" si="10"/>
        <v>0.64431259696746357</v>
      </c>
      <c r="N32" s="150">
        <f t="shared" si="11"/>
        <v>5.5020418936902089E-4</v>
      </c>
      <c r="O32" s="148">
        <f t="shared" si="12"/>
        <v>-2419375.8699999945</v>
      </c>
      <c r="P32" s="151">
        <f t="shared" si="13"/>
        <v>-0.35568740303253643</v>
      </c>
      <c r="Q32" s="71"/>
    </row>
    <row r="33" spans="2:17" s="72" customFormat="1" ht="12.75" x14ac:dyDescent="0.2">
      <c r="B33" s="70"/>
      <c r="C33" s="98" t="s">
        <v>82</v>
      </c>
      <c r="D33" s="99" t="s">
        <v>81</v>
      </c>
      <c r="E33" s="152">
        <f>IFERROR(VLOOKUP($C33,'2025'!$C$205:$U$392,19,FALSE),0)</f>
        <v>17735987.649999991</v>
      </c>
      <c r="F33" s="153">
        <f>IFERROR(VLOOKUP($C33,'2025'!$C$8:$U$195,19,FALSE),0)</f>
        <v>13030571.979999997</v>
      </c>
      <c r="G33" s="154">
        <f t="shared" si="6"/>
        <v>0.73469672155528387</v>
      </c>
      <c r="H33" s="155">
        <f t="shared" si="7"/>
        <v>1.635896750947849E-3</v>
      </c>
      <c r="I33" s="156">
        <f t="shared" si="8"/>
        <v>-4705415.6699999943</v>
      </c>
      <c r="J33" s="157">
        <f t="shared" si="9"/>
        <v>-0.26530327844471613</v>
      </c>
      <c r="K33" s="163">
        <f>VLOOKUP($C33,'2025'!$C$205:$U$392,VLOOKUP($L$4,Master!$D$9:$G$20,4,FALSE),FALSE)</f>
        <v>6801972.3199999938</v>
      </c>
      <c r="L33" s="164">
        <f>VLOOKUP($C33,'2025'!$C$8:$U$195,VLOOKUP($L$4,Master!$D$9:$G$20,4,FALSE),FALSE)</f>
        <v>4382596.4499999993</v>
      </c>
      <c r="M33" s="155">
        <f t="shared" si="10"/>
        <v>0.64431259696746357</v>
      </c>
      <c r="N33" s="155">
        <f t="shared" si="11"/>
        <v>5.5020418936902089E-4</v>
      </c>
      <c r="O33" s="156">
        <f t="shared" si="12"/>
        <v>-2419375.8699999945</v>
      </c>
      <c r="P33" s="157">
        <f t="shared" si="13"/>
        <v>-0.35568740303253643</v>
      </c>
      <c r="Q33" s="71"/>
    </row>
    <row r="34" spans="2:17" s="72" customFormat="1" ht="12.75" x14ac:dyDescent="0.2">
      <c r="B34" s="70"/>
      <c r="C34" s="133" t="s">
        <v>83</v>
      </c>
      <c r="D34" s="134" t="s">
        <v>84</v>
      </c>
      <c r="E34" s="147">
        <f>IFERROR(VLOOKUP($C34,'2025'!$C$205:$U$392,19,FALSE),0)</f>
        <v>0</v>
      </c>
      <c r="F34" s="148">
        <f>IFERROR(VLOOKUP($C34,'2025'!$C$8:$U$195,19,FALSE),0)</f>
        <v>0</v>
      </c>
      <c r="G34" s="149">
        <f t="shared" si="6"/>
        <v>0</v>
      </c>
      <c r="H34" s="150">
        <f t="shared" si="7"/>
        <v>0</v>
      </c>
      <c r="I34" s="148">
        <f t="shared" si="8"/>
        <v>0</v>
      </c>
      <c r="J34" s="151">
        <f t="shared" si="9"/>
        <v>0</v>
      </c>
      <c r="K34" s="147">
        <f>VLOOKUP($C34,'2025'!$C$205:$U$392,VLOOKUP($L$4,Master!$D$9:$G$20,4,FALSE),FALSE)</f>
        <v>0</v>
      </c>
      <c r="L34" s="148">
        <f>VLOOKUP($C34,'2025'!$C$8:$U$195,VLOOKUP($L$4,Master!$D$9:$G$20,4,FALSE),FALSE)</f>
        <v>0</v>
      </c>
      <c r="M34" s="150">
        <f t="shared" si="10"/>
        <v>0</v>
      </c>
      <c r="N34" s="150">
        <f t="shared" si="11"/>
        <v>0</v>
      </c>
      <c r="O34" s="148">
        <f t="shared" si="12"/>
        <v>0</v>
      </c>
      <c r="P34" s="151">
        <f t="shared" si="13"/>
        <v>0</v>
      </c>
      <c r="Q34" s="71"/>
    </row>
    <row r="35" spans="2:17" s="72" customFormat="1" ht="12.75" x14ac:dyDescent="0.2">
      <c r="B35" s="70"/>
      <c r="C35" s="98" t="s">
        <v>85</v>
      </c>
      <c r="D35" s="99" t="s">
        <v>84</v>
      </c>
      <c r="E35" s="152">
        <f>IFERROR(VLOOKUP($C35,'2025'!$C$205:$U$392,19,FALSE),0)</f>
        <v>0</v>
      </c>
      <c r="F35" s="153">
        <f>IFERROR(VLOOKUP($C35,'2025'!$C$8:$U$195,19,FALSE),0)</f>
        <v>0</v>
      </c>
      <c r="G35" s="154">
        <f t="shared" si="6"/>
        <v>0</v>
      </c>
      <c r="H35" s="155">
        <f t="shared" si="7"/>
        <v>0</v>
      </c>
      <c r="I35" s="156">
        <f t="shared" si="8"/>
        <v>0</v>
      </c>
      <c r="J35" s="157">
        <f t="shared" si="9"/>
        <v>0</v>
      </c>
      <c r="K35" s="163">
        <f>VLOOKUP($C35,'2025'!$C$205:$U$392,VLOOKUP($L$4,Master!$D$9:$G$20,4,FALSE),FALSE)</f>
        <v>0</v>
      </c>
      <c r="L35" s="164">
        <f>VLOOKUP($C35,'2025'!$C$8:$U$195,VLOOKUP($L$4,Master!$D$9:$G$20,4,FALSE),FALSE)</f>
        <v>0</v>
      </c>
      <c r="M35" s="155">
        <f t="shared" si="10"/>
        <v>0</v>
      </c>
      <c r="N35" s="155">
        <f t="shared" si="11"/>
        <v>0</v>
      </c>
      <c r="O35" s="156">
        <f t="shared" si="12"/>
        <v>0</v>
      </c>
      <c r="P35" s="157">
        <f t="shared" si="13"/>
        <v>0</v>
      </c>
      <c r="Q35" s="71"/>
    </row>
    <row r="36" spans="2:17" s="72" customFormat="1" ht="12.75" x14ac:dyDescent="0.2">
      <c r="B36" s="70"/>
      <c r="C36" s="133" t="s">
        <v>86</v>
      </c>
      <c r="D36" s="134" t="s">
        <v>87</v>
      </c>
      <c r="E36" s="147">
        <f>IFERROR(VLOOKUP($C36,'2025'!$C$205:$U$392,19,FALSE),0)</f>
        <v>0</v>
      </c>
      <c r="F36" s="148">
        <f>IFERROR(VLOOKUP($C36,'2025'!$C$8:$U$195,19,FALSE),0)</f>
        <v>0</v>
      </c>
      <c r="G36" s="149">
        <f t="shared" si="6"/>
        <v>0</v>
      </c>
      <c r="H36" s="150">
        <f t="shared" si="7"/>
        <v>0</v>
      </c>
      <c r="I36" s="148">
        <f t="shared" si="8"/>
        <v>0</v>
      </c>
      <c r="J36" s="151">
        <f t="shared" si="9"/>
        <v>0</v>
      </c>
      <c r="K36" s="147">
        <f>VLOOKUP($C36,'2025'!$C$205:$U$392,VLOOKUP($L$4,Master!$D$9:$G$20,4,FALSE),FALSE)</f>
        <v>0</v>
      </c>
      <c r="L36" s="148">
        <f>VLOOKUP($C36,'2025'!$C$8:$U$195,VLOOKUP($L$4,Master!$D$9:$G$20,4,FALSE),FALSE)</f>
        <v>0</v>
      </c>
      <c r="M36" s="150">
        <f t="shared" si="10"/>
        <v>0</v>
      </c>
      <c r="N36" s="150">
        <f t="shared" si="11"/>
        <v>0</v>
      </c>
      <c r="O36" s="148">
        <f t="shared" si="12"/>
        <v>0</v>
      </c>
      <c r="P36" s="151">
        <f t="shared" si="13"/>
        <v>0</v>
      </c>
      <c r="Q36" s="71"/>
    </row>
    <row r="37" spans="2:17" s="72" customFormat="1" ht="12.75" x14ac:dyDescent="0.2">
      <c r="B37" s="70"/>
      <c r="C37" s="98" t="s">
        <v>88</v>
      </c>
      <c r="D37" s="99" t="s">
        <v>87</v>
      </c>
      <c r="E37" s="152">
        <f>IFERROR(VLOOKUP($C37,'2025'!$C$205:$U$392,19,FALSE),0)</f>
        <v>0</v>
      </c>
      <c r="F37" s="153">
        <f>IFERROR(VLOOKUP($C37,'2025'!$C$8:$U$195,19,FALSE),0)</f>
        <v>0</v>
      </c>
      <c r="G37" s="154">
        <f t="shared" si="6"/>
        <v>0</v>
      </c>
      <c r="H37" s="155">
        <f t="shared" si="7"/>
        <v>0</v>
      </c>
      <c r="I37" s="156">
        <f t="shared" si="8"/>
        <v>0</v>
      </c>
      <c r="J37" s="157">
        <f t="shared" si="9"/>
        <v>0</v>
      </c>
      <c r="K37" s="163">
        <f>VLOOKUP($C37,'2025'!$C$205:$U$392,VLOOKUP($L$4,Master!$D$9:$G$20,4,FALSE),FALSE)</f>
        <v>0</v>
      </c>
      <c r="L37" s="164">
        <f>VLOOKUP($C37,'2025'!$C$8:$U$195,VLOOKUP($L$4,Master!$D$9:$G$20,4,FALSE),FALSE)</f>
        <v>0</v>
      </c>
      <c r="M37" s="155">
        <f t="shared" si="10"/>
        <v>0</v>
      </c>
      <c r="N37" s="155">
        <f t="shared" si="11"/>
        <v>0</v>
      </c>
      <c r="O37" s="156">
        <f t="shared" si="12"/>
        <v>0</v>
      </c>
      <c r="P37" s="157">
        <f t="shared" si="13"/>
        <v>0</v>
      </c>
      <c r="Q37" s="71"/>
    </row>
    <row r="38" spans="2:17" s="72" customFormat="1" ht="12.75" x14ac:dyDescent="0.2">
      <c r="B38" s="70"/>
      <c r="C38" s="133" t="s">
        <v>89</v>
      </c>
      <c r="D38" s="134" t="s">
        <v>90</v>
      </c>
      <c r="E38" s="147">
        <f>IFERROR(VLOOKUP($C38,'2025'!$C$205:$U$392,19,FALSE),0)</f>
        <v>0</v>
      </c>
      <c r="F38" s="148">
        <f>IFERROR(VLOOKUP($C38,'2025'!$C$8:$U$195,19,FALSE),0)</f>
        <v>0</v>
      </c>
      <c r="G38" s="149">
        <f t="shared" si="6"/>
        <v>0</v>
      </c>
      <c r="H38" s="150">
        <f t="shared" si="7"/>
        <v>0</v>
      </c>
      <c r="I38" s="148">
        <f t="shared" si="8"/>
        <v>0</v>
      </c>
      <c r="J38" s="151">
        <f t="shared" si="9"/>
        <v>0</v>
      </c>
      <c r="K38" s="147">
        <f>VLOOKUP($C38,'2025'!$C$205:$U$392,VLOOKUP($L$4,Master!$D$9:$G$20,4,FALSE),FALSE)</f>
        <v>0</v>
      </c>
      <c r="L38" s="148">
        <f>VLOOKUP($C38,'2025'!$C$8:$U$195,VLOOKUP($L$4,Master!$D$9:$G$20,4,FALSE),FALSE)</f>
        <v>0</v>
      </c>
      <c r="M38" s="150">
        <f t="shared" si="10"/>
        <v>0</v>
      </c>
      <c r="N38" s="150">
        <f t="shared" si="11"/>
        <v>0</v>
      </c>
      <c r="O38" s="148">
        <f t="shared" si="12"/>
        <v>0</v>
      </c>
      <c r="P38" s="151">
        <f t="shared" si="13"/>
        <v>0</v>
      </c>
      <c r="Q38" s="71"/>
    </row>
    <row r="39" spans="2:17" s="72" customFormat="1" ht="12.75" x14ac:dyDescent="0.2">
      <c r="B39" s="70"/>
      <c r="C39" s="98" t="s">
        <v>91</v>
      </c>
      <c r="D39" s="99" t="s">
        <v>90</v>
      </c>
      <c r="E39" s="152">
        <f>IFERROR(VLOOKUP($C39,'2025'!$C$205:$U$392,19,FALSE),0)</f>
        <v>0</v>
      </c>
      <c r="F39" s="153">
        <f>IFERROR(VLOOKUP($C39,'2025'!$C$8:$U$195,19,FALSE),0)</f>
        <v>0</v>
      </c>
      <c r="G39" s="154">
        <f t="shared" si="6"/>
        <v>0</v>
      </c>
      <c r="H39" s="155">
        <f t="shared" si="7"/>
        <v>0</v>
      </c>
      <c r="I39" s="156">
        <f t="shared" si="8"/>
        <v>0</v>
      </c>
      <c r="J39" s="157">
        <f t="shared" si="9"/>
        <v>0</v>
      </c>
      <c r="K39" s="163">
        <f>VLOOKUP($C39,'2025'!$C$205:$U$392,VLOOKUP($L$4,Master!$D$9:$G$20,4,FALSE),FALSE)</f>
        <v>0</v>
      </c>
      <c r="L39" s="164">
        <f>VLOOKUP($C39,'2025'!$C$8:$U$195,VLOOKUP($L$4,Master!$D$9:$G$20,4,FALSE),FALSE)</f>
        <v>0</v>
      </c>
      <c r="M39" s="155">
        <f t="shared" si="10"/>
        <v>0</v>
      </c>
      <c r="N39" s="155">
        <f t="shared" si="11"/>
        <v>0</v>
      </c>
      <c r="O39" s="156">
        <f t="shared" si="12"/>
        <v>0</v>
      </c>
      <c r="P39" s="157">
        <f t="shared" si="13"/>
        <v>0</v>
      </c>
      <c r="Q39" s="71"/>
    </row>
    <row r="40" spans="2:17" s="72" customFormat="1" ht="12.75" x14ac:dyDescent="0.2">
      <c r="B40" s="70"/>
      <c r="C40" s="133" t="s">
        <v>92</v>
      </c>
      <c r="D40" s="134" t="s">
        <v>93</v>
      </c>
      <c r="E40" s="147">
        <f>IFERROR(VLOOKUP($C40,'2025'!$C$205:$U$392,19,FALSE),0)</f>
        <v>289742.56999999995</v>
      </c>
      <c r="F40" s="148">
        <f>IFERROR(VLOOKUP($C40,'2025'!$C$8:$U$195,19,FALSE),0)</f>
        <v>101888.01999999999</v>
      </c>
      <c r="G40" s="149">
        <f t="shared" si="6"/>
        <v>0.35165015620590379</v>
      </c>
      <c r="H40" s="150">
        <f t="shared" si="7"/>
        <v>1.2791324980540838E-5</v>
      </c>
      <c r="I40" s="148">
        <f t="shared" si="8"/>
        <v>-187854.54999999996</v>
      </c>
      <c r="J40" s="151">
        <f t="shared" si="9"/>
        <v>-0.64834984379409621</v>
      </c>
      <c r="K40" s="147">
        <f>VLOOKUP($C40,'2025'!$C$205:$U$392,VLOOKUP($L$4,Master!$D$9:$G$20,4,FALSE),FALSE)</f>
        <v>168960.28999999998</v>
      </c>
      <c r="L40" s="148">
        <f>VLOOKUP($C40,'2025'!$C$8:$U$195,VLOOKUP($L$4,Master!$D$9:$G$20,4,FALSE),FALSE)</f>
        <v>37582.87999999999</v>
      </c>
      <c r="M40" s="150">
        <f t="shared" si="10"/>
        <v>0.22243617124473444</v>
      </c>
      <c r="N40" s="150">
        <f t="shared" si="11"/>
        <v>4.7182665026238466E-6</v>
      </c>
      <c r="O40" s="148">
        <f t="shared" si="12"/>
        <v>-131377.40999999997</v>
      </c>
      <c r="P40" s="151">
        <f t="shared" si="13"/>
        <v>-0.77756382875526542</v>
      </c>
      <c r="Q40" s="71"/>
    </row>
    <row r="41" spans="2:17" s="72" customFormat="1" ht="12.75" x14ac:dyDescent="0.2">
      <c r="B41" s="70"/>
      <c r="C41" s="98" t="s">
        <v>94</v>
      </c>
      <c r="D41" s="99" t="s">
        <v>93</v>
      </c>
      <c r="E41" s="152">
        <f>IFERROR(VLOOKUP($C41,'2025'!$C$205:$U$392,19,FALSE),0)</f>
        <v>289742.56999999995</v>
      </c>
      <c r="F41" s="153">
        <f>IFERROR(VLOOKUP($C41,'2025'!$C$8:$U$195,19,FALSE),0)</f>
        <v>101888.01999999999</v>
      </c>
      <c r="G41" s="154">
        <f t="shared" si="6"/>
        <v>0.35165015620590379</v>
      </c>
      <c r="H41" s="155">
        <f t="shared" si="7"/>
        <v>1.2791324980540838E-5</v>
      </c>
      <c r="I41" s="156">
        <f t="shared" si="8"/>
        <v>-187854.54999999996</v>
      </c>
      <c r="J41" s="157">
        <f t="shared" si="9"/>
        <v>-0.64834984379409621</v>
      </c>
      <c r="K41" s="163">
        <f>VLOOKUP($C41,'2025'!$C$205:$U$392,VLOOKUP($L$4,Master!$D$9:$G$20,4,FALSE),FALSE)</f>
        <v>168960.28999999998</v>
      </c>
      <c r="L41" s="164">
        <f>VLOOKUP($C41,'2025'!$C$8:$U$195,VLOOKUP($L$4,Master!$D$9:$G$20,4,FALSE),FALSE)</f>
        <v>37582.87999999999</v>
      </c>
      <c r="M41" s="155">
        <f t="shared" si="10"/>
        <v>0.22243617124473444</v>
      </c>
      <c r="N41" s="155">
        <f t="shared" si="11"/>
        <v>4.7182665026238466E-6</v>
      </c>
      <c r="O41" s="156">
        <f t="shared" si="12"/>
        <v>-131377.40999999997</v>
      </c>
      <c r="P41" s="157">
        <f t="shared" si="13"/>
        <v>-0.77756382875526542</v>
      </c>
      <c r="Q41" s="71"/>
    </row>
    <row r="42" spans="2:17" s="72" customFormat="1" ht="12.75" x14ac:dyDescent="0.2">
      <c r="B42" s="70"/>
      <c r="C42" s="131" t="s">
        <v>95</v>
      </c>
      <c r="D42" s="132" t="s">
        <v>96</v>
      </c>
      <c r="E42" s="142">
        <f>IFERROR(VLOOKUP($C42,'2025'!$C$205:$U$392,19,FALSE),0)</f>
        <v>46755712.199999958</v>
      </c>
      <c r="F42" s="143">
        <f>IFERROR(VLOOKUP($C42,'2025'!$C$8:$U$195,19,FALSE),0)</f>
        <v>42159795.900000006</v>
      </c>
      <c r="G42" s="144">
        <f t="shared" si="6"/>
        <v>0.90170364039498141</v>
      </c>
      <c r="H42" s="145">
        <f t="shared" si="7"/>
        <v>5.292866133527507E-3</v>
      </c>
      <c r="I42" s="143">
        <f t="shared" si="8"/>
        <v>-4595916.2999999523</v>
      </c>
      <c r="J42" s="146">
        <f t="shared" si="9"/>
        <v>-9.8296359605018618E-2</v>
      </c>
      <c r="K42" s="142">
        <f>VLOOKUP($C42,'2025'!$C$205:$U$392,VLOOKUP($L$4,Master!$D$9:$G$20,4,FALSE),FALSE)</f>
        <v>16869433.859999985</v>
      </c>
      <c r="L42" s="143">
        <f>VLOOKUP($C42,'2025'!$C$8:$U$195,VLOOKUP($L$4,Master!$D$9:$G$20,4,FALSE),FALSE)</f>
        <v>16619185.83</v>
      </c>
      <c r="M42" s="145">
        <f t="shared" si="10"/>
        <v>0.98516559405153714</v>
      </c>
      <c r="N42" s="145">
        <f t="shared" si="11"/>
        <v>2.0864220039169407E-3</v>
      </c>
      <c r="O42" s="143">
        <f t="shared" si="12"/>
        <v>-250248.02999998443</v>
      </c>
      <c r="P42" s="146">
        <f t="shared" si="13"/>
        <v>-1.4834405948462852E-2</v>
      </c>
      <c r="Q42" s="71"/>
    </row>
    <row r="43" spans="2:17" s="72" customFormat="1" ht="12.75" x14ac:dyDescent="0.2">
      <c r="B43" s="70"/>
      <c r="C43" s="133" t="s">
        <v>97</v>
      </c>
      <c r="D43" s="134" t="s">
        <v>98</v>
      </c>
      <c r="E43" s="147">
        <f>IFERROR(VLOOKUP($C43,'2025'!$C$205:$U$392,19,FALSE),0)</f>
        <v>23750410.519999988</v>
      </c>
      <c r="F43" s="148">
        <f>IFERROR(VLOOKUP($C43,'2025'!$C$8:$U$195,19,FALSE),0)</f>
        <v>22537776.220000006</v>
      </c>
      <c r="G43" s="149">
        <f t="shared" si="6"/>
        <v>0.94894259621412291</v>
      </c>
      <c r="H43" s="150">
        <f t="shared" si="7"/>
        <v>2.8294594395761679E-3</v>
      </c>
      <c r="I43" s="148">
        <f t="shared" si="8"/>
        <v>-1212634.2999999821</v>
      </c>
      <c r="J43" s="151">
        <f t="shared" si="9"/>
        <v>-5.1057403785877073E-2</v>
      </c>
      <c r="K43" s="147">
        <f>VLOOKUP($C43,'2025'!$C$205:$U$392,VLOOKUP($L$4,Master!$D$9:$G$20,4,FALSE),FALSE)</f>
        <v>7506116.1700000027</v>
      </c>
      <c r="L43" s="148">
        <f>VLOOKUP($C43,'2025'!$C$8:$U$195,VLOOKUP($L$4,Master!$D$9:$G$20,4,FALSE),FALSE)</f>
        <v>8430923.1200000029</v>
      </c>
      <c r="M43" s="150">
        <f t="shared" si="10"/>
        <v>1.1232071192418009</v>
      </c>
      <c r="N43" s="150">
        <f t="shared" si="11"/>
        <v>1.0584431566525226E-3</v>
      </c>
      <c r="O43" s="148">
        <f t="shared" si="12"/>
        <v>924806.95000000019</v>
      </c>
      <c r="P43" s="151">
        <f t="shared" si="13"/>
        <v>0.1232071192418009</v>
      </c>
      <c r="Q43" s="71"/>
    </row>
    <row r="44" spans="2:17" s="72" customFormat="1" ht="12.75" x14ac:dyDescent="0.2">
      <c r="B44" s="70"/>
      <c r="C44" s="98" t="s">
        <v>99</v>
      </c>
      <c r="D44" s="99" t="s">
        <v>98</v>
      </c>
      <c r="E44" s="152">
        <f>IFERROR(VLOOKUP($C44,'2025'!$C$205:$U$392,19,FALSE),0)</f>
        <v>23750410.519999988</v>
      </c>
      <c r="F44" s="153">
        <f>IFERROR(VLOOKUP($C44,'2025'!$C$8:$U$195,19,FALSE),0)</f>
        <v>22537776.220000006</v>
      </c>
      <c r="G44" s="154">
        <f t="shared" si="6"/>
        <v>0.94894259621412291</v>
      </c>
      <c r="H44" s="155">
        <f t="shared" si="7"/>
        <v>2.8294594395761679E-3</v>
      </c>
      <c r="I44" s="156">
        <f t="shared" si="8"/>
        <v>-1212634.2999999821</v>
      </c>
      <c r="J44" s="157">
        <f t="shared" si="9"/>
        <v>-5.1057403785877073E-2</v>
      </c>
      <c r="K44" s="163">
        <f>VLOOKUP($C44,'2025'!$C$205:$U$392,VLOOKUP($L$4,Master!$D$9:$G$20,4,FALSE),FALSE)</f>
        <v>7506116.1700000027</v>
      </c>
      <c r="L44" s="164">
        <f>VLOOKUP($C44,'2025'!$C$8:$U$195,VLOOKUP($L$4,Master!$D$9:$G$20,4,FALSE),FALSE)</f>
        <v>8430923.1200000029</v>
      </c>
      <c r="M44" s="155">
        <f t="shared" si="10"/>
        <v>1.1232071192418009</v>
      </c>
      <c r="N44" s="155">
        <f t="shared" si="11"/>
        <v>1.0584431566525226E-3</v>
      </c>
      <c r="O44" s="156">
        <f t="shared" si="12"/>
        <v>924806.95000000019</v>
      </c>
      <c r="P44" s="157">
        <f t="shared" si="13"/>
        <v>0.1232071192418009</v>
      </c>
      <c r="Q44" s="71"/>
    </row>
    <row r="45" spans="2:17" s="72" customFormat="1" ht="12.75" x14ac:dyDescent="0.2">
      <c r="B45" s="70"/>
      <c r="C45" s="133" t="s">
        <v>100</v>
      </c>
      <c r="D45" s="134" t="s">
        <v>101</v>
      </c>
      <c r="E45" s="147">
        <f>IFERROR(VLOOKUP($C45,'2025'!$C$205:$U$392,19,FALSE),0)</f>
        <v>0</v>
      </c>
      <c r="F45" s="148">
        <f>IFERROR(VLOOKUP($C45,'2025'!$C$8:$U$195,19,FALSE),0)</f>
        <v>0</v>
      </c>
      <c r="G45" s="149">
        <f t="shared" si="6"/>
        <v>0</v>
      </c>
      <c r="H45" s="150">
        <f t="shared" si="7"/>
        <v>0</v>
      </c>
      <c r="I45" s="148">
        <f t="shared" si="8"/>
        <v>0</v>
      </c>
      <c r="J45" s="151">
        <f t="shared" si="9"/>
        <v>0</v>
      </c>
      <c r="K45" s="147">
        <f>VLOOKUP($C45,'2025'!$C$205:$U$392,VLOOKUP($L$4,Master!$D$9:$G$20,4,FALSE),FALSE)</f>
        <v>0</v>
      </c>
      <c r="L45" s="148">
        <f>VLOOKUP($C45,'2025'!$C$8:$U$195,VLOOKUP($L$4,Master!$D$9:$G$20,4,FALSE),FALSE)</f>
        <v>0</v>
      </c>
      <c r="M45" s="150">
        <f t="shared" si="10"/>
        <v>0</v>
      </c>
      <c r="N45" s="150">
        <f t="shared" si="11"/>
        <v>0</v>
      </c>
      <c r="O45" s="148">
        <f t="shared" si="12"/>
        <v>0</v>
      </c>
      <c r="P45" s="151">
        <f t="shared" si="13"/>
        <v>0</v>
      </c>
      <c r="Q45" s="71"/>
    </row>
    <row r="46" spans="2:17" s="72" customFormat="1" ht="12.75" x14ac:dyDescent="0.2">
      <c r="B46" s="70"/>
      <c r="C46" s="98" t="s">
        <v>102</v>
      </c>
      <c r="D46" s="99" t="s">
        <v>101</v>
      </c>
      <c r="E46" s="152">
        <f>IFERROR(VLOOKUP($C46,'2025'!$C$205:$U$392,19,FALSE),0)</f>
        <v>0</v>
      </c>
      <c r="F46" s="153">
        <f>IFERROR(VLOOKUP($C46,'2025'!$C$8:$U$195,19,FALSE),0)</f>
        <v>0</v>
      </c>
      <c r="G46" s="154">
        <f t="shared" si="6"/>
        <v>0</v>
      </c>
      <c r="H46" s="155">
        <f t="shared" si="7"/>
        <v>0</v>
      </c>
      <c r="I46" s="156">
        <f t="shared" si="8"/>
        <v>0</v>
      </c>
      <c r="J46" s="157">
        <f t="shared" si="9"/>
        <v>0</v>
      </c>
      <c r="K46" s="163">
        <f>VLOOKUP($C46,'2025'!$C$205:$U$392,VLOOKUP($L$4,Master!$D$9:$G$20,4,FALSE),FALSE)</f>
        <v>0</v>
      </c>
      <c r="L46" s="164">
        <f>VLOOKUP($C46,'2025'!$C$8:$U$195,VLOOKUP($L$4,Master!$D$9:$G$20,4,FALSE),FALSE)</f>
        <v>0</v>
      </c>
      <c r="M46" s="155">
        <f t="shared" si="10"/>
        <v>0</v>
      </c>
      <c r="N46" s="155">
        <f t="shared" si="11"/>
        <v>0</v>
      </c>
      <c r="O46" s="156">
        <f t="shared" si="12"/>
        <v>0</v>
      </c>
      <c r="P46" s="157">
        <f t="shared" si="13"/>
        <v>0</v>
      </c>
      <c r="Q46" s="71"/>
    </row>
    <row r="47" spans="2:17" s="72" customFormat="1" ht="12.75" x14ac:dyDescent="0.2">
      <c r="B47" s="70"/>
      <c r="C47" s="133" t="s">
        <v>103</v>
      </c>
      <c r="D47" s="134" t="s">
        <v>104</v>
      </c>
      <c r="E47" s="147">
        <f>IFERROR(VLOOKUP($C47,'2025'!$C$205:$U$392,19,FALSE),0)</f>
        <v>11227233.699999968</v>
      </c>
      <c r="F47" s="148">
        <f>IFERROR(VLOOKUP($C47,'2025'!$C$8:$U$195,19,FALSE),0)</f>
        <v>10781746.040000003</v>
      </c>
      <c r="G47" s="149">
        <f t="shared" si="6"/>
        <v>0.96032079923659508</v>
      </c>
      <c r="H47" s="150">
        <f t="shared" si="7"/>
        <v>1.3535724558716453E-3</v>
      </c>
      <c r="I47" s="148">
        <f t="shared" si="8"/>
        <v>-445487.65999996476</v>
      </c>
      <c r="J47" s="151">
        <f t="shared" si="9"/>
        <v>-3.9679200763404976E-2</v>
      </c>
      <c r="K47" s="147">
        <f>VLOOKUP($C47,'2025'!$C$205:$U$392,VLOOKUP($L$4,Master!$D$9:$G$20,4,FALSE),FALSE)</f>
        <v>4670235.8999999808</v>
      </c>
      <c r="L47" s="148">
        <f>VLOOKUP($C47,'2025'!$C$8:$U$195,VLOOKUP($L$4,Master!$D$9:$G$20,4,FALSE),FALSE)</f>
        <v>4258693.4999999991</v>
      </c>
      <c r="M47" s="150">
        <f t="shared" si="10"/>
        <v>0.91187974037885677</v>
      </c>
      <c r="N47" s="150">
        <f t="shared" si="11"/>
        <v>5.3464904461797262E-4</v>
      </c>
      <c r="O47" s="148">
        <f t="shared" si="12"/>
        <v>-411542.39999998175</v>
      </c>
      <c r="P47" s="151">
        <f t="shared" si="13"/>
        <v>-8.8120259621143213E-2</v>
      </c>
      <c r="Q47" s="71"/>
    </row>
    <row r="48" spans="2:17" s="72" customFormat="1" ht="12.75" x14ac:dyDescent="0.2">
      <c r="B48" s="70"/>
      <c r="C48" s="98" t="s">
        <v>105</v>
      </c>
      <c r="D48" s="99" t="s">
        <v>104</v>
      </c>
      <c r="E48" s="152">
        <f>IFERROR(VLOOKUP($C48,'2025'!$C$205:$U$392,19,FALSE),0)</f>
        <v>11227233.699999968</v>
      </c>
      <c r="F48" s="153">
        <f>IFERROR(VLOOKUP($C48,'2025'!$C$8:$U$195,19,FALSE),0)</f>
        <v>10781746.040000003</v>
      </c>
      <c r="G48" s="154">
        <f t="shared" si="6"/>
        <v>0.96032079923659508</v>
      </c>
      <c r="H48" s="155">
        <f t="shared" si="7"/>
        <v>1.3535724558716453E-3</v>
      </c>
      <c r="I48" s="156">
        <f t="shared" si="8"/>
        <v>-445487.65999996476</v>
      </c>
      <c r="J48" s="157">
        <f t="shared" si="9"/>
        <v>-3.9679200763404976E-2</v>
      </c>
      <c r="K48" s="163">
        <f>VLOOKUP($C48,'2025'!$C$205:$U$392,VLOOKUP($L$4,Master!$D$9:$G$20,4,FALSE),FALSE)</f>
        <v>4670235.8999999808</v>
      </c>
      <c r="L48" s="164">
        <f>VLOOKUP($C48,'2025'!$C$8:$U$195,VLOOKUP($L$4,Master!$D$9:$G$20,4,FALSE),FALSE)</f>
        <v>4258693.4999999991</v>
      </c>
      <c r="M48" s="155">
        <f t="shared" si="10"/>
        <v>0.91187974037885677</v>
      </c>
      <c r="N48" s="155">
        <f t="shared" si="11"/>
        <v>5.3464904461797262E-4</v>
      </c>
      <c r="O48" s="156">
        <f t="shared" si="12"/>
        <v>-411542.39999998175</v>
      </c>
      <c r="P48" s="157">
        <f t="shared" si="13"/>
        <v>-8.8120259621143213E-2</v>
      </c>
      <c r="Q48" s="71"/>
    </row>
    <row r="49" spans="2:17" s="72" customFormat="1" ht="12.75" x14ac:dyDescent="0.2">
      <c r="B49" s="70"/>
      <c r="C49" s="133" t="s">
        <v>106</v>
      </c>
      <c r="D49" s="134" t="s">
        <v>107</v>
      </c>
      <c r="E49" s="147">
        <f>IFERROR(VLOOKUP($C49,'2025'!$C$205:$U$392,19,FALSE),0)</f>
        <v>3721740.92</v>
      </c>
      <c r="F49" s="148">
        <f>IFERROR(VLOOKUP($C49,'2025'!$C$8:$U$195,19,FALSE),0)</f>
        <v>3000620.9399999995</v>
      </c>
      <c r="G49" s="149">
        <f t="shared" si="6"/>
        <v>0.80624122003634779</v>
      </c>
      <c r="H49" s="150">
        <f t="shared" si="7"/>
        <v>3.7670687473322111E-4</v>
      </c>
      <c r="I49" s="148">
        <f t="shared" si="8"/>
        <v>-721119.98000000045</v>
      </c>
      <c r="J49" s="151">
        <f t="shared" si="9"/>
        <v>-0.19375877996365218</v>
      </c>
      <c r="K49" s="147">
        <f>VLOOKUP($C49,'2025'!$C$205:$U$392,VLOOKUP($L$4,Master!$D$9:$G$20,4,FALSE),FALSE)</f>
        <v>1531487.0899999996</v>
      </c>
      <c r="L49" s="148">
        <f>VLOOKUP($C49,'2025'!$C$8:$U$195,VLOOKUP($L$4,Master!$D$9:$G$20,4,FALSE),FALSE)</f>
        <v>1259738.4899999998</v>
      </c>
      <c r="M49" s="150">
        <f t="shared" si="10"/>
        <v>0.82255900048102926</v>
      </c>
      <c r="N49" s="150">
        <f t="shared" si="11"/>
        <v>1.5815131569036077E-4</v>
      </c>
      <c r="O49" s="148">
        <f t="shared" si="12"/>
        <v>-271748.59999999986</v>
      </c>
      <c r="P49" s="151">
        <f t="shared" si="13"/>
        <v>-0.17744099951897077</v>
      </c>
      <c r="Q49" s="71"/>
    </row>
    <row r="50" spans="2:17" s="72" customFormat="1" ht="12.75" x14ac:dyDescent="0.2">
      <c r="B50" s="70"/>
      <c r="C50" s="98" t="s">
        <v>108</v>
      </c>
      <c r="D50" s="99" t="s">
        <v>107</v>
      </c>
      <c r="E50" s="152">
        <f>IFERROR(VLOOKUP($C50,'2025'!$C$205:$U$392,19,FALSE),0)</f>
        <v>3721740.92</v>
      </c>
      <c r="F50" s="153">
        <f>IFERROR(VLOOKUP($C50,'2025'!$C$8:$U$195,19,FALSE),0)</f>
        <v>3000620.9399999995</v>
      </c>
      <c r="G50" s="154">
        <f t="shared" si="6"/>
        <v>0.80624122003634779</v>
      </c>
      <c r="H50" s="155">
        <f t="shared" si="7"/>
        <v>3.7670687473322111E-4</v>
      </c>
      <c r="I50" s="156">
        <f t="shared" si="8"/>
        <v>-721119.98000000045</v>
      </c>
      <c r="J50" s="157">
        <f t="shared" si="9"/>
        <v>-0.19375877996365218</v>
      </c>
      <c r="K50" s="163">
        <f>VLOOKUP($C50,'2025'!$C$205:$U$392,VLOOKUP($L$4,Master!$D$9:$G$20,4,FALSE),FALSE)</f>
        <v>1531487.0899999996</v>
      </c>
      <c r="L50" s="164">
        <f>VLOOKUP($C50,'2025'!$C$8:$U$195,VLOOKUP($L$4,Master!$D$9:$G$20,4,FALSE),FALSE)</f>
        <v>1259738.4899999998</v>
      </c>
      <c r="M50" s="155">
        <f t="shared" si="10"/>
        <v>0.82255900048102926</v>
      </c>
      <c r="N50" s="155">
        <f t="shared" si="11"/>
        <v>1.5815131569036077E-4</v>
      </c>
      <c r="O50" s="156">
        <f t="shared" si="12"/>
        <v>-271748.59999999986</v>
      </c>
      <c r="P50" s="157">
        <f t="shared" si="13"/>
        <v>-0.17744099951897077</v>
      </c>
      <c r="Q50" s="71"/>
    </row>
    <row r="51" spans="2:17" s="72" customFormat="1" ht="12.75" x14ac:dyDescent="0.2">
      <c r="B51" s="70"/>
      <c r="C51" s="133" t="s">
        <v>109</v>
      </c>
      <c r="D51" s="134" t="s">
        <v>110</v>
      </c>
      <c r="E51" s="147">
        <f>IFERROR(VLOOKUP($C51,'2025'!$C$205:$U$392,19,FALSE),0)</f>
        <v>0</v>
      </c>
      <c r="F51" s="148">
        <f>IFERROR(VLOOKUP($C51,'2025'!$C$8:$U$195,19,FALSE),0)</f>
        <v>0</v>
      </c>
      <c r="G51" s="149">
        <f t="shared" si="6"/>
        <v>0</v>
      </c>
      <c r="H51" s="150">
        <f t="shared" si="7"/>
        <v>0</v>
      </c>
      <c r="I51" s="148">
        <f t="shared" si="8"/>
        <v>0</v>
      </c>
      <c r="J51" s="151">
        <f t="shared" si="9"/>
        <v>0</v>
      </c>
      <c r="K51" s="147">
        <f>VLOOKUP($C51,'2025'!$C$205:$U$392,VLOOKUP($L$4,Master!$D$9:$G$20,4,FALSE),FALSE)</f>
        <v>0</v>
      </c>
      <c r="L51" s="148">
        <f>VLOOKUP($C51,'2025'!$C$8:$U$195,VLOOKUP($L$4,Master!$D$9:$G$20,4,FALSE),FALSE)</f>
        <v>0</v>
      </c>
      <c r="M51" s="150">
        <f t="shared" si="10"/>
        <v>0</v>
      </c>
      <c r="N51" s="150">
        <f t="shared" si="11"/>
        <v>0</v>
      </c>
      <c r="O51" s="148">
        <f t="shared" si="12"/>
        <v>0</v>
      </c>
      <c r="P51" s="151">
        <f t="shared" si="13"/>
        <v>0</v>
      </c>
      <c r="Q51" s="71"/>
    </row>
    <row r="52" spans="2:17" s="72" customFormat="1" ht="12.75" x14ac:dyDescent="0.2">
      <c r="B52" s="70"/>
      <c r="C52" s="98" t="s">
        <v>111</v>
      </c>
      <c r="D52" s="99" t="s">
        <v>110</v>
      </c>
      <c r="E52" s="152">
        <f>IFERROR(VLOOKUP($C52,'2025'!$C$205:$U$392,19,FALSE),0)</f>
        <v>0</v>
      </c>
      <c r="F52" s="153">
        <f>IFERROR(VLOOKUP($C52,'2025'!$C$8:$U$195,19,FALSE),0)</f>
        <v>0</v>
      </c>
      <c r="G52" s="154">
        <f t="shared" si="6"/>
        <v>0</v>
      </c>
      <c r="H52" s="155">
        <f t="shared" si="7"/>
        <v>0</v>
      </c>
      <c r="I52" s="156">
        <f t="shared" si="8"/>
        <v>0</v>
      </c>
      <c r="J52" s="157">
        <f t="shared" si="9"/>
        <v>0</v>
      </c>
      <c r="K52" s="163">
        <f>VLOOKUP($C52,'2025'!$C$205:$U$392,VLOOKUP($L$4,Master!$D$9:$G$20,4,FALSE),FALSE)</f>
        <v>0</v>
      </c>
      <c r="L52" s="164">
        <f>VLOOKUP($C52,'2025'!$C$8:$U$195,VLOOKUP($L$4,Master!$D$9:$G$20,4,FALSE),FALSE)</f>
        <v>0</v>
      </c>
      <c r="M52" s="155">
        <f t="shared" si="10"/>
        <v>0</v>
      </c>
      <c r="N52" s="155">
        <f t="shared" si="11"/>
        <v>0</v>
      </c>
      <c r="O52" s="156">
        <f t="shared" si="12"/>
        <v>0</v>
      </c>
      <c r="P52" s="157">
        <f t="shared" si="13"/>
        <v>0</v>
      </c>
      <c r="Q52" s="71"/>
    </row>
    <row r="53" spans="2:17" s="72" customFormat="1" ht="12.75" x14ac:dyDescent="0.2">
      <c r="B53" s="70"/>
      <c r="C53" s="133" t="s">
        <v>112</v>
      </c>
      <c r="D53" s="134" t="s">
        <v>113</v>
      </c>
      <c r="E53" s="147">
        <f>IFERROR(VLOOKUP($C53,'2025'!$C$205:$U$392,19,FALSE),0)</f>
        <v>8056327.0600000042</v>
      </c>
      <c r="F53" s="148">
        <f>IFERROR(VLOOKUP($C53,'2025'!$C$8:$U$195,19,FALSE),0)</f>
        <v>5839652.6999999983</v>
      </c>
      <c r="G53" s="149">
        <f t="shared" si="6"/>
        <v>0.72485298281820187</v>
      </c>
      <c r="H53" s="150">
        <f t="shared" si="7"/>
        <v>7.3312736334647333E-4</v>
      </c>
      <c r="I53" s="148">
        <f t="shared" si="8"/>
        <v>-2216674.3600000059</v>
      </c>
      <c r="J53" s="151">
        <f t="shared" si="9"/>
        <v>-0.27514701718179807</v>
      </c>
      <c r="K53" s="147">
        <f>VLOOKUP($C53,'2025'!$C$205:$U$392,VLOOKUP($L$4,Master!$D$9:$G$20,4,FALSE),FALSE)</f>
        <v>3161594.7000000016</v>
      </c>
      <c r="L53" s="148">
        <f>VLOOKUP($C53,'2025'!$C$8:$U$195,VLOOKUP($L$4,Master!$D$9:$G$20,4,FALSE),FALSE)</f>
        <v>2669830.7199999993</v>
      </c>
      <c r="M53" s="150">
        <f t="shared" si="10"/>
        <v>0.84445698242092759</v>
      </c>
      <c r="N53" s="150">
        <f t="shared" si="11"/>
        <v>3.3517848695608499E-4</v>
      </c>
      <c r="O53" s="148">
        <f t="shared" si="12"/>
        <v>-491763.98000000231</v>
      </c>
      <c r="P53" s="151">
        <f t="shared" si="13"/>
        <v>-0.15554301757907238</v>
      </c>
      <c r="Q53" s="71"/>
    </row>
    <row r="54" spans="2:17" s="72" customFormat="1" ht="12.75" x14ac:dyDescent="0.2">
      <c r="B54" s="70"/>
      <c r="C54" s="98" t="s">
        <v>114</v>
      </c>
      <c r="D54" s="99" t="s">
        <v>113</v>
      </c>
      <c r="E54" s="152">
        <f>IFERROR(VLOOKUP($C54,'2025'!$C$205:$U$392,19,FALSE),0)</f>
        <v>8056327.0600000042</v>
      </c>
      <c r="F54" s="153">
        <f>IFERROR(VLOOKUP($C54,'2025'!$C$8:$U$195,19,FALSE),0)</f>
        <v>5839652.6999999983</v>
      </c>
      <c r="G54" s="154">
        <f t="shared" si="6"/>
        <v>0.72485298281820187</v>
      </c>
      <c r="H54" s="155">
        <f t="shared" si="7"/>
        <v>7.3312736334647333E-4</v>
      </c>
      <c r="I54" s="156">
        <f t="shared" si="8"/>
        <v>-2216674.3600000059</v>
      </c>
      <c r="J54" s="157">
        <f t="shared" si="9"/>
        <v>-0.27514701718179807</v>
      </c>
      <c r="K54" s="163">
        <f>VLOOKUP($C54,'2025'!$C$205:$U$392,VLOOKUP($L$4,Master!$D$9:$G$20,4,FALSE),FALSE)</f>
        <v>3161594.7000000016</v>
      </c>
      <c r="L54" s="164">
        <f>VLOOKUP($C54,'2025'!$C$8:$U$195,VLOOKUP($L$4,Master!$D$9:$G$20,4,FALSE),FALSE)</f>
        <v>2669830.7199999993</v>
      </c>
      <c r="M54" s="155">
        <f t="shared" si="10"/>
        <v>0.84445698242092759</v>
      </c>
      <c r="N54" s="155">
        <f t="shared" si="11"/>
        <v>3.3517848695608499E-4</v>
      </c>
      <c r="O54" s="156">
        <f t="shared" si="12"/>
        <v>-491763.98000000231</v>
      </c>
      <c r="P54" s="157">
        <f t="shared" si="13"/>
        <v>-0.15554301757907238</v>
      </c>
      <c r="Q54" s="71"/>
    </row>
    <row r="55" spans="2:17" s="72" customFormat="1" ht="12.75" x14ac:dyDescent="0.2">
      <c r="B55" s="70"/>
      <c r="C55" s="131" t="s">
        <v>115</v>
      </c>
      <c r="D55" s="132" t="s">
        <v>116</v>
      </c>
      <c r="E55" s="142">
        <f>IFERROR(VLOOKUP($C55,'2025'!$C$205:$U$392,19,FALSE),0)</f>
        <v>59054614.680000007</v>
      </c>
      <c r="F55" s="143">
        <f>IFERROR(VLOOKUP($C55,'2025'!$C$8:$U$195,19,FALSE),0)</f>
        <v>39634487.640000001</v>
      </c>
      <c r="G55" s="144">
        <f t="shared" si="6"/>
        <v>0.67114971208885033</v>
      </c>
      <c r="H55" s="145">
        <f t="shared" si="7"/>
        <v>4.9758314259170915E-3</v>
      </c>
      <c r="I55" s="143">
        <f t="shared" si="8"/>
        <v>-19420127.040000007</v>
      </c>
      <c r="J55" s="146">
        <f t="shared" si="9"/>
        <v>-0.32885028791114962</v>
      </c>
      <c r="K55" s="142">
        <f>VLOOKUP($C55,'2025'!$C$205:$U$392,VLOOKUP($L$4,Master!$D$9:$G$20,4,FALSE),FALSE)</f>
        <v>26686726.370000012</v>
      </c>
      <c r="L55" s="143">
        <f>VLOOKUP($C55,'2025'!$C$8:$U$195,VLOOKUP($L$4,Master!$D$9:$G$20,4,FALSE),FALSE)</f>
        <v>19638338.960000001</v>
      </c>
      <c r="M55" s="145">
        <f t="shared" si="10"/>
        <v>0.73588415033462162</v>
      </c>
      <c r="N55" s="145">
        <f t="shared" si="11"/>
        <v>2.4654554648856305E-3</v>
      </c>
      <c r="O55" s="143">
        <f t="shared" si="12"/>
        <v>-7048387.4100000113</v>
      </c>
      <c r="P55" s="146">
        <f t="shared" si="13"/>
        <v>-0.26411584966537838</v>
      </c>
      <c r="Q55" s="71"/>
    </row>
    <row r="56" spans="2:17" s="72" customFormat="1" ht="12.75" x14ac:dyDescent="0.2">
      <c r="B56" s="70"/>
      <c r="C56" s="133" t="s">
        <v>117</v>
      </c>
      <c r="D56" s="134" t="s">
        <v>118</v>
      </c>
      <c r="E56" s="147">
        <f>IFERROR(VLOOKUP($C56,'2025'!$C$205:$U$392,19,FALSE),0)</f>
        <v>11379456.879999999</v>
      </c>
      <c r="F56" s="148">
        <f>IFERROR(VLOOKUP($C56,'2025'!$C$8:$U$195,19,FALSE),0)</f>
        <v>6526232.8999999985</v>
      </c>
      <c r="G56" s="149">
        <f t="shared" si="6"/>
        <v>0.57351005138656486</v>
      </c>
      <c r="H56" s="150">
        <f t="shared" si="7"/>
        <v>8.1932268310442647E-4</v>
      </c>
      <c r="I56" s="148">
        <f t="shared" si="8"/>
        <v>-4853223.9800000004</v>
      </c>
      <c r="J56" s="151">
        <f t="shared" si="9"/>
        <v>-0.42648994861343514</v>
      </c>
      <c r="K56" s="147">
        <f>VLOOKUP($C56,'2025'!$C$205:$U$392,VLOOKUP($L$4,Master!$D$9:$G$20,4,FALSE),FALSE)</f>
        <v>4853965.2300000014</v>
      </c>
      <c r="L56" s="148">
        <f>VLOOKUP($C56,'2025'!$C$8:$U$195,VLOOKUP($L$4,Master!$D$9:$G$20,4,FALSE),FALSE)</f>
        <v>3280923.7399999993</v>
      </c>
      <c r="M56" s="150">
        <f t="shared" si="10"/>
        <v>0.67592650225885498</v>
      </c>
      <c r="N56" s="150">
        <f t="shared" si="11"/>
        <v>4.1189692168629313E-4</v>
      </c>
      <c r="O56" s="148">
        <f t="shared" si="12"/>
        <v>-1573041.4900000021</v>
      </c>
      <c r="P56" s="151">
        <f t="shared" si="13"/>
        <v>-0.32407349774114508</v>
      </c>
      <c r="Q56" s="71"/>
    </row>
    <row r="57" spans="2:17" s="72" customFormat="1" ht="12.75" x14ac:dyDescent="0.2">
      <c r="B57" s="70"/>
      <c r="C57" s="98" t="s">
        <v>119</v>
      </c>
      <c r="D57" s="99" t="s">
        <v>120</v>
      </c>
      <c r="E57" s="152">
        <f>IFERROR(VLOOKUP($C57,'2025'!$C$205:$U$392,19,FALSE),0)</f>
        <v>11379456.879999999</v>
      </c>
      <c r="F57" s="153">
        <f>IFERROR(VLOOKUP($C57,'2025'!$C$8:$U$195,19,FALSE),0)</f>
        <v>6526232.8999999985</v>
      </c>
      <c r="G57" s="154">
        <f t="shared" si="6"/>
        <v>0.57351005138656486</v>
      </c>
      <c r="H57" s="155">
        <f t="shared" si="7"/>
        <v>8.1932268310442647E-4</v>
      </c>
      <c r="I57" s="156">
        <f t="shared" si="8"/>
        <v>-4853223.9800000004</v>
      </c>
      <c r="J57" s="157">
        <f t="shared" si="9"/>
        <v>-0.42648994861343514</v>
      </c>
      <c r="K57" s="163">
        <f>VLOOKUP($C57,'2025'!$C$205:$U$392,VLOOKUP($L$4,Master!$D$9:$G$20,4,FALSE),FALSE)</f>
        <v>4853965.2300000014</v>
      </c>
      <c r="L57" s="164">
        <f>VLOOKUP($C57,'2025'!$C$8:$U$195,VLOOKUP($L$4,Master!$D$9:$G$20,4,FALSE),FALSE)</f>
        <v>3280923.7399999993</v>
      </c>
      <c r="M57" s="155">
        <f t="shared" si="10"/>
        <v>0.67592650225885498</v>
      </c>
      <c r="N57" s="155">
        <f t="shared" si="11"/>
        <v>4.1189692168629313E-4</v>
      </c>
      <c r="O57" s="156">
        <f t="shared" si="12"/>
        <v>-1573041.4900000021</v>
      </c>
      <c r="P57" s="157">
        <f t="shared" si="13"/>
        <v>-0.32407349774114508</v>
      </c>
      <c r="Q57" s="71"/>
    </row>
    <row r="58" spans="2:17" s="72" customFormat="1" ht="12.75" x14ac:dyDescent="0.2">
      <c r="B58" s="70"/>
      <c r="C58" s="98" t="s">
        <v>121</v>
      </c>
      <c r="D58" s="99" t="s">
        <v>122</v>
      </c>
      <c r="E58" s="152">
        <f>IFERROR(VLOOKUP($C58,'2025'!$C$205:$U$392,19,FALSE),0)</f>
        <v>0</v>
      </c>
      <c r="F58" s="153">
        <f>IFERROR(VLOOKUP($C58,'2025'!$C$8:$U$195,19,FALSE),0)</f>
        <v>0</v>
      </c>
      <c r="G58" s="154">
        <f t="shared" si="6"/>
        <v>0</v>
      </c>
      <c r="H58" s="155">
        <f t="shared" si="7"/>
        <v>0</v>
      </c>
      <c r="I58" s="156">
        <f t="shared" si="8"/>
        <v>0</v>
      </c>
      <c r="J58" s="157">
        <f t="shared" si="9"/>
        <v>0</v>
      </c>
      <c r="K58" s="163">
        <f>VLOOKUP($C58,'2025'!$C$205:$U$392,VLOOKUP($L$4,Master!$D$9:$G$20,4,FALSE),FALSE)</f>
        <v>0</v>
      </c>
      <c r="L58" s="164">
        <f>VLOOKUP($C58,'2025'!$C$8:$U$195,VLOOKUP($L$4,Master!$D$9:$G$20,4,FALSE),FALSE)</f>
        <v>0</v>
      </c>
      <c r="M58" s="155">
        <f t="shared" si="10"/>
        <v>0</v>
      </c>
      <c r="N58" s="155">
        <f t="shared" si="11"/>
        <v>0</v>
      </c>
      <c r="O58" s="156">
        <f t="shared" si="12"/>
        <v>0</v>
      </c>
      <c r="P58" s="157">
        <f t="shared" si="13"/>
        <v>0</v>
      </c>
      <c r="Q58" s="71"/>
    </row>
    <row r="59" spans="2:17" s="72" customFormat="1" ht="12.75" x14ac:dyDescent="0.2">
      <c r="B59" s="70"/>
      <c r="C59" s="133" t="s">
        <v>123</v>
      </c>
      <c r="D59" s="134" t="s">
        <v>124</v>
      </c>
      <c r="E59" s="147">
        <f>IFERROR(VLOOKUP($C59,'2025'!$C$205:$U$392,19,FALSE),0)</f>
        <v>9658536.1600000001</v>
      </c>
      <c r="F59" s="148">
        <f>IFERROR(VLOOKUP($C59,'2025'!$C$8:$U$195,19,FALSE),0)</f>
        <v>2819703.3499999992</v>
      </c>
      <c r="G59" s="149">
        <f t="shared" si="6"/>
        <v>0.29193899606418194</v>
      </c>
      <c r="H59" s="150">
        <f t="shared" si="7"/>
        <v>3.5399394255153529E-4</v>
      </c>
      <c r="I59" s="148">
        <f t="shared" si="8"/>
        <v>-6838832.8100000005</v>
      </c>
      <c r="J59" s="151">
        <f t="shared" si="9"/>
        <v>-0.70806100393581795</v>
      </c>
      <c r="K59" s="147">
        <f>VLOOKUP($C59,'2025'!$C$205:$U$392,VLOOKUP($L$4,Master!$D$9:$G$20,4,FALSE),FALSE)</f>
        <v>2644308.94</v>
      </c>
      <c r="L59" s="148">
        <f>VLOOKUP($C59,'2025'!$C$8:$U$195,VLOOKUP($L$4,Master!$D$9:$G$20,4,FALSE),FALSE)</f>
        <v>615603.66999999993</v>
      </c>
      <c r="M59" s="150">
        <f t="shared" si="10"/>
        <v>0.23280323289305219</v>
      </c>
      <c r="N59" s="150">
        <f t="shared" si="11"/>
        <v>7.7284715142993436E-5</v>
      </c>
      <c r="O59" s="148">
        <f t="shared" si="12"/>
        <v>-2028705.27</v>
      </c>
      <c r="P59" s="151">
        <f t="shared" si="13"/>
        <v>-0.76719676710694784</v>
      </c>
      <c r="Q59" s="71"/>
    </row>
    <row r="60" spans="2:17" s="72" customFormat="1" ht="12.75" x14ac:dyDescent="0.2">
      <c r="B60" s="70"/>
      <c r="C60" s="98" t="s">
        <v>125</v>
      </c>
      <c r="D60" s="99" t="s">
        <v>126</v>
      </c>
      <c r="E60" s="152">
        <f>IFERROR(VLOOKUP($C60,'2025'!$C$205:$U$392,19,FALSE),0)</f>
        <v>9312779.0399999991</v>
      </c>
      <c r="F60" s="153">
        <f>IFERROR(VLOOKUP($C60,'2025'!$C$8:$U$195,19,FALSE),0)</f>
        <v>2747762.7299999995</v>
      </c>
      <c r="G60" s="154">
        <f t="shared" si="6"/>
        <v>0.29505292869055333</v>
      </c>
      <c r="H60" s="155">
        <f t="shared" si="7"/>
        <v>3.4496230321138919E-4</v>
      </c>
      <c r="I60" s="156">
        <f t="shared" si="8"/>
        <v>-6565016.3099999996</v>
      </c>
      <c r="J60" s="157">
        <f t="shared" si="9"/>
        <v>-0.70494707130944667</v>
      </c>
      <c r="K60" s="163">
        <f>VLOOKUP($C60,'2025'!$C$205:$U$392,VLOOKUP($L$4,Master!$D$9:$G$20,4,FALSE),FALSE)</f>
        <v>2529944.6599999997</v>
      </c>
      <c r="L60" s="164">
        <f>VLOOKUP($C60,'2025'!$C$8:$U$195,VLOOKUP($L$4,Master!$D$9:$G$20,4,FALSE),FALSE)</f>
        <v>590290.70999999985</v>
      </c>
      <c r="M60" s="155">
        <f t="shared" si="10"/>
        <v>0.23332158972995082</v>
      </c>
      <c r="N60" s="155">
        <f t="shared" si="11"/>
        <v>7.4106850880056218E-5</v>
      </c>
      <c r="O60" s="156">
        <f t="shared" si="12"/>
        <v>-1939653.9499999997</v>
      </c>
      <c r="P60" s="157">
        <f t="shared" si="13"/>
        <v>-0.76667841027004913</v>
      </c>
      <c r="Q60" s="71"/>
    </row>
    <row r="61" spans="2:17" s="72" customFormat="1" ht="12.75" x14ac:dyDescent="0.2">
      <c r="B61" s="70"/>
      <c r="C61" s="98" t="s">
        <v>127</v>
      </c>
      <c r="D61" s="99" t="s">
        <v>128</v>
      </c>
      <c r="E61" s="152">
        <f>IFERROR(VLOOKUP($C61,'2025'!$C$205:$U$392,19,FALSE),0)</f>
        <v>71533.900000000009</v>
      </c>
      <c r="F61" s="153">
        <f>IFERROR(VLOOKUP($C61,'2025'!$C$8:$U$195,19,FALSE),0)</f>
        <v>29333.520000000004</v>
      </c>
      <c r="G61" s="154">
        <f t="shared" si="6"/>
        <v>0.41006459874269402</v>
      </c>
      <c r="H61" s="155">
        <f t="shared" si="7"/>
        <v>3.6826173199086054E-6</v>
      </c>
      <c r="I61" s="156">
        <f t="shared" si="8"/>
        <v>-42200.380000000005</v>
      </c>
      <c r="J61" s="157">
        <f t="shared" si="9"/>
        <v>-0.58993540125730592</v>
      </c>
      <c r="K61" s="163">
        <f>VLOOKUP($C61,'2025'!$C$205:$U$392,VLOOKUP($L$4,Master!$D$9:$G$20,4,FALSE),FALSE)</f>
        <v>34559.100000000006</v>
      </c>
      <c r="L61" s="164">
        <f>VLOOKUP($C61,'2025'!$C$8:$U$195,VLOOKUP($L$4,Master!$D$9:$G$20,4,FALSE),FALSE)</f>
        <v>9761.65</v>
      </c>
      <c r="M61" s="155">
        <f t="shared" si="10"/>
        <v>0.28246250625739672</v>
      </c>
      <c r="N61" s="155">
        <f t="shared" si="11"/>
        <v>1.2255065658975067E-6</v>
      </c>
      <c r="O61" s="156">
        <f t="shared" si="12"/>
        <v>-24797.450000000004</v>
      </c>
      <c r="P61" s="157">
        <f t="shared" si="13"/>
        <v>-0.71753749374260323</v>
      </c>
      <c r="Q61" s="71"/>
    </row>
    <row r="62" spans="2:17" s="72" customFormat="1" ht="12.75" x14ac:dyDescent="0.2">
      <c r="B62" s="70"/>
      <c r="C62" s="98" t="s">
        <v>129</v>
      </c>
      <c r="D62" s="99" t="s">
        <v>130</v>
      </c>
      <c r="E62" s="152">
        <f>IFERROR(VLOOKUP($C62,'2025'!$C$205:$U$392,19,FALSE),0)</f>
        <v>274223.22000000003</v>
      </c>
      <c r="F62" s="153">
        <f>IFERROR(VLOOKUP($C62,'2025'!$C$8:$U$195,19,FALSE),0)</f>
        <v>42607.1</v>
      </c>
      <c r="G62" s="154">
        <f t="shared" si="6"/>
        <v>0.15537378636280325</v>
      </c>
      <c r="H62" s="155">
        <f t="shared" si="7"/>
        <v>5.3490220202375273E-6</v>
      </c>
      <c r="I62" s="156">
        <f t="shared" si="8"/>
        <v>-231616.12000000002</v>
      </c>
      <c r="J62" s="157">
        <f t="shared" si="9"/>
        <v>-0.8446262136371967</v>
      </c>
      <c r="K62" s="163">
        <f>VLOOKUP($C62,'2025'!$C$205:$U$392,VLOOKUP($L$4,Master!$D$9:$G$20,4,FALSE),FALSE)</f>
        <v>79805.179999999993</v>
      </c>
      <c r="L62" s="164">
        <f>VLOOKUP($C62,'2025'!$C$8:$U$195,VLOOKUP($L$4,Master!$D$9:$G$20,4,FALSE),FALSE)</f>
        <v>15551.31</v>
      </c>
      <c r="M62" s="155">
        <f t="shared" si="10"/>
        <v>0.19486592223712798</v>
      </c>
      <c r="N62" s="155">
        <f t="shared" si="11"/>
        <v>1.9523576970396965E-6</v>
      </c>
      <c r="O62" s="156">
        <f t="shared" si="12"/>
        <v>-64253.869999999995</v>
      </c>
      <c r="P62" s="157">
        <f t="shared" si="13"/>
        <v>-0.80513407776287205</v>
      </c>
      <c r="Q62" s="71"/>
    </row>
    <row r="63" spans="2:17" s="72" customFormat="1" ht="12.75" x14ac:dyDescent="0.2">
      <c r="B63" s="70"/>
      <c r="C63" s="133" t="s">
        <v>131</v>
      </c>
      <c r="D63" s="134" t="s">
        <v>132</v>
      </c>
      <c r="E63" s="147">
        <f>IFERROR(VLOOKUP($C63,'2025'!$C$205:$U$392,19,FALSE),0)</f>
        <v>141244.51999999996</v>
      </c>
      <c r="F63" s="148">
        <f>IFERROR(VLOOKUP($C63,'2025'!$C$8:$U$195,19,FALSE),0)</f>
        <v>50334.8</v>
      </c>
      <c r="G63" s="149">
        <f t="shared" si="6"/>
        <v>0.35636639212622206</v>
      </c>
      <c r="H63" s="150">
        <f t="shared" si="7"/>
        <v>6.319180455469908E-6</v>
      </c>
      <c r="I63" s="148">
        <f t="shared" si="8"/>
        <v>-90909.719999999958</v>
      </c>
      <c r="J63" s="151">
        <f t="shared" si="9"/>
        <v>-0.64363360787377788</v>
      </c>
      <c r="K63" s="147">
        <f>VLOOKUP($C63,'2025'!$C$205:$U$392,VLOOKUP($L$4,Master!$D$9:$G$20,4,FALSE),FALSE)</f>
        <v>74387.799999999974</v>
      </c>
      <c r="L63" s="148">
        <f>VLOOKUP($C63,'2025'!$C$8:$U$195,VLOOKUP($L$4,Master!$D$9:$G$20,4,FALSE),FALSE)</f>
        <v>24563.950000000004</v>
      </c>
      <c r="M63" s="150">
        <f t="shared" si="10"/>
        <v>0.3302147663998668</v>
      </c>
      <c r="N63" s="150">
        <f t="shared" si="11"/>
        <v>3.0838313204609944E-6</v>
      </c>
      <c r="O63" s="148">
        <f t="shared" si="12"/>
        <v>-49823.849999999969</v>
      </c>
      <c r="P63" s="151">
        <f t="shared" si="13"/>
        <v>-0.6697852336001332</v>
      </c>
      <c r="Q63" s="71"/>
    </row>
    <row r="64" spans="2:17" s="72" customFormat="1" ht="12.75" x14ac:dyDescent="0.2">
      <c r="B64" s="70"/>
      <c r="C64" s="98" t="s">
        <v>133</v>
      </c>
      <c r="D64" s="99" t="s">
        <v>134</v>
      </c>
      <c r="E64" s="152">
        <f>IFERROR(VLOOKUP($C64,'2025'!$C$205:$U$392,19,FALSE),0)</f>
        <v>0</v>
      </c>
      <c r="F64" s="153">
        <f>IFERROR(VLOOKUP($C64,'2025'!$C$8:$U$195,19,FALSE),0)</f>
        <v>0</v>
      </c>
      <c r="G64" s="154">
        <f t="shared" si="6"/>
        <v>0</v>
      </c>
      <c r="H64" s="155">
        <f t="shared" si="7"/>
        <v>0</v>
      </c>
      <c r="I64" s="156">
        <f t="shared" si="8"/>
        <v>0</v>
      </c>
      <c r="J64" s="157">
        <f t="shared" si="9"/>
        <v>0</v>
      </c>
      <c r="K64" s="163">
        <f>VLOOKUP($C64,'2025'!$C$205:$U$392,VLOOKUP($L$4,Master!$D$9:$G$20,4,FALSE),FALSE)</f>
        <v>0</v>
      </c>
      <c r="L64" s="164">
        <f>VLOOKUP($C64,'2025'!$C$8:$U$195,VLOOKUP($L$4,Master!$D$9:$G$20,4,FALSE),FALSE)</f>
        <v>0</v>
      </c>
      <c r="M64" s="155">
        <f t="shared" si="10"/>
        <v>0</v>
      </c>
      <c r="N64" s="155">
        <f t="shared" si="11"/>
        <v>0</v>
      </c>
      <c r="O64" s="156">
        <f t="shared" si="12"/>
        <v>0</v>
      </c>
      <c r="P64" s="157">
        <f t="shared" si="13"/>
        <v>0</v>
      </c>
      <c r="Q64" s="71"/>
    </row>
    <row r="65" spans="2:17" s="72" customFormat="1" ht="12.75" x14ac:dyDescent="0.2">
      <c r="B65" s="70"/>
      <c r="C65" s="98" t="s">
        <v>135</v>
      </c>
      <c r="D65" s="99" t="s">
        <v>136</v>
      </c>
      <c r="E65" s="152">
        <f>IFERROR(VLOOKUP($C65,'2025'!$C$205:$U$392,19,FALSE),0)</f>
        <v>141244.51999999996</v>
      </c>
      <c r="F65" s="153">
        <f>IFERROR(VLOOKUP($C65,'2025'!$C$8:$U$195,19,FALSE),0)</f>
        <v>50334.8</v>
      </c>
      <c r="G65" s="154">
        <f t="shared" si="6"/>
        <v>0.35636639212622206</v>
      </c>
      <c r="H65" s="155">
        <f t="shared" si="7"/>
        <v>6.319180455469908E-6</v>
      </c>
      <c r="I65" s="156">
        <f t="shared" si="8"/>
        <v>-90909.719999999958</v>
      </c>
      <c r="J65" s="157">
        <f t="shared" si="9"/>
        <v>-0.64363360787377788</v>
      </c>
      <c r="K65" s="163">
        <f>VLOOKUP($C65,'2025'!$C$205:$U$392,VLOOKUP($L$4,Master!$D$9:$G$20,4,FALSE),FALSE)</f>
        <v>74387.799999999974</v>
      </c>
      <c r="L65" s="164">
        <f>VLOOKUP($C65,'2025'!$C$8:$U$195,VLOOKUP($L$4,Master!$D$9:$G$20,4,FALSE),FALSE)</f>
        <v>24563.950000000004</v>
      </c>
      <c r="M65" s="155">
        <f t="shared" si="10"/>
        <v>0.3302147663998668</v>
      </c>
      <c r="N65" s="155">
        <f t="shared" si="11"/>
        <v>3.0838313204609944E-6</v>
      </c>
      <c r="O65" s="156">
        <f t="shared" si="12"/>
        <v>-49823.849999999969</v>
      </c>
      <c r="P65" s="157">
        <f t="shared" si="13"/>
        <v>-0.6697852336001332</v>
      </c>
      <c r="Q65" s="71"/>
    </row>
    <row r="66" spans="2:17" s="72" customFormat="1" ht="12.75" x14ac:dyDescent="0.2">
      <c r="B66" s="70"/>
      <c r="C66" s="98" t="s">
        <v>137</v>
      </c>
      <c r="D66" s="99" t="s">
        <v>138</v>
      </c>
      <c r="E66" s="152">
        <f>IFERROR(VLOOKUP($C66,'2025'!$C$205:$U$392,19,FALSE),0)</f>
        <v>0</v>
      </c>
      <c r="F66" s="153">
        <f>IFERROR(VLOOKUP($C66,'2025'!$C$8:$U$195,19,FALSE),0)</f>
        <v>0</v>
      </c>
      <c r="G66" s="154">
        <f t="shared" si="6"/>
        <v>0</v>
      </c>
      <c r="H66" s="155">
        <f t="shared" si="7"/>
        <v>0</v>
      </c>
      <c r="I66" s="156">
        <f t="shared" si="8"/>
        <v>0</v>
      </c>
      <c r="J66" s="157">
        <f t="shared" si="9"/>
        <v>0</v>
      </c>
      <c r="K66" s="163">
        <f>VLOOKUP($C66,'2025'!$C$205:$U$392,VLOOKUP($L$4,Master!$D$9:$G$20,4,FALSE),FALSE)</f>
        <v>0</v>
      </c>
      <c r="L66" s="164">
        <f>VLOOKUP($C66,'2025'!$C$8:$U$195,VLOOKUP($L$4,Master!$D$9:$G$20,4,FALSE),FALSE)</f>
        <v>0</v>
      </c>
      <c r="M66" s="155">
        <f t="shared" si="10"/>
        <v>0</v>
      </c>
      <c r="N66" s="155">
        <f t="shared" si="11"/>
        <v>0</v>
      </c>
      <c r="O66" s="156">
        <f t="shared" si="12"/>
        <v>0</v>
      </c>
      <c r="P66" s="157">
        <f t="shared" si="13"/>
        <v>0</v>
      </c>
      <c r="Q66" s="71"/>
    </row>
    <row r="67" spans="2:17" s="72" customFormat="1" ht="12.75" x14ac:dyDescent="0.2">
      <c r="B67" s="70"/>
      <c r="C67" s="98" t="s">
        <v>139</v>
      </c>
      <c r="D67" s="99" t="s">
        <v>140</v>
      </c>
      <c r="E67" s="152">
        <f>IFERROR(VLOOKUP($C67,'2025'!$C$205:$U$392,19,FALSE),0)</f>
        <v>0</v>
      </c>
      <c r="F67" s="153">
        <f>IFERROR(VLOOKUP($C67,'2025'!$C$8:$U$195,19,FALSE),0)</f>
        <v>0</v>
      </c>
      <c r="G67" s="154">
        <f t="shared" si="6"/>
        <v>0</v>
      </c>
      <c r="H67" s="155">
        <f t="shared" si="7"/>
        <v>0</v>
      </c>
      <c r="I67" s="156">
        <f t="shared" si="8"/>
        <v>0</v>
      </c>
      <c r="J67" s="157">
        <f t="shared" si="9"/>
        <v>0</v>
      </c>
      <c r="K67" s="163">
        <f>VLOOKUP($C67,'2025'!$C$205:$U$392,VLOOKUP($L$4,Master!$D$9:$G$20,4,FALSE),FALSE)</f>
        <v>0</v>
      </c>
      <c r="L67" s="164">
        <f>VLOOKUP($C67,'2025'!$C$8:$U$195,VLOOKUP($L$4,Master!$D$9:$G$20,4,FALSE),FALSE)</f>
        <v>0</v>
      </c>
      <c r="M67" s="155">
        <f t="shared" si="10"/>
        <v>0</v>
      </c>
      <c r="N67" s="155">
        <f t="shared" si="11"/>
        <v>0</v>
      </c>
      <c r="O67" s="156">
        <f t="shared" si="12"/>
        <v>0</v>
      </c>
      <c r="P67" s="157">
        <f t="shared" si="13"/>
        <v>0</v>
      </c>
      <c r="Q67" s="71"/>
    </row>
    <row r="68" spans="2:17" s="72" customFormat="1" ht="12.75" x14ac:dyDescent="0.2">
      <c r="B68" s="70"/>
      <c r="C68" s="98" t="s">
        <v>141</v>
      </c>
      <c r="D68" s="99" t="s">
        <v>142</v>
      </c>
      <c r="E68" s="152">
        <f>IFERROR(VLOOKUP($C68,'2025'!$C$205:$U$392,19,FALSE),0)</f>
        <v>0</v>
      </c>
      <c r="F68" s="153">
        <f>IFERROR(VLOOKUP($C68,'2025'!$C$8:$U$195,19,FALSE),0)</f>
        <v>0</v>
      </c>
      <c r="G68" s="154">
        <f t="shared" si="6"/>
        <v>0</v>
      </c>
      <c r="H68" s="155">
        <f t="shared" si="7"/>
        <v>0</v>
      </c>
      <c r="I68" s="156">
        <f t="shared" si="8"/>
        <v>0</v>
      </c>
      <c r="J68" s="157">
        <f t="shared" si="9"/>
        <v>0</v>
      </c>
      <c r="K68" s="163">
        <f>VLOOKUP($C68,'2025'!$C$205:$U$392,VLOOKUP($L$4,Master!$D$9:$G$20,4,FALSE),FALSE)</f>
        <v>0</v>
      </c>
      <c r="L68" s="164">
        <f>VLOOKUP($C68,'2025'!$C$8:$U$195,VLOOKUP($L$4,Master!$D$9:$G$20,4,FALSE),FALSE)</f>
        <v>0</v>
      </c>
      <c r="M68" s="155">
        <f t="shared" si="10"/>
        <v>0</v>
      </c>
      <c r="N68" s="155">
        <f t="shared" si="11"/>
        <v>0</v>
      </c>
      <c r="O68" s="156">
        <f t="shared" si="12"/>
        <v>0</v>
      </c>
      <c r="P68" s="157">
        <f t="shared" si="13"/>
        <v>0</v>
      </c>
      <c r="Q68" s="71"/>
    </row>
    <row r="69" spans="2:17" s="72" customFormat="1" ht="12.75" x14ac:dyDescent="0.2">
      <c r="B69" s="70"/>
      <c r="C69" s="98" t="s">
        <v>143</v>
      </c>
      <c r="D69" s="99" t="s">
        <v>144</v>
      </c>
      <c r="E69" s="152">
        <f>IFERROR(VLOOKUP($C69,'2025'!$C$205:$U$392,19,FALSE),0)</f>
        <v>0</v>
      </c>
      <c r="F69" s="153">
        <f>IFERROR(VLOOKUP($C69,'2025'!$C$8:$U$195,19,FALSE),0)</f>
        <v>0</v>
      </c>
      <c r="G69" s="154">
        <f t="shared" si="6"/>
        <v>0</v>
      </c>
      <c r="H69" s="155">
        <f t="shared" si="7"/>
        <v>0</v>
      </c>
      <c r="I69" s="156">
        <f t="shared" si="8"/>
        <v>0</v>
      </c>
      <c r="J69" s="157">
        <f t="shared" si="9"/>
        <v>0</v>
      </c>
      <c r="K69" s="163">
        <f>VLOOKUP($C69,'2025'!$C$205:$U$392,VLOOKUP($L$4,Master!$D$9:$G$20,4,FALSE),FALSE)</f>
        <v>0</v>
      </c>
      <c r="L69" s="164">
        <f>VLOOKUP($C69,'2025'!$C$8:$U$195,VLOOKUP($L$4,Master!$D$9:$G$20,4,FALSE),FALSE)</f>
        <v>0</v>
      </c>
      <c r="M69" s="155">
        <f t="shared" si="10"/>
        <v>0</v>
      </c>
      <c r="N69" s="155">
        <f t="shared" si="11"/>
        <v>0</v>
      </c>
      <c r="O69" s="156">
        <f t="shared" si="12"/>
        <v>0</v>
      </c>
      <c r="P69" s="157">
        <f t="shared" si="13"/>
        <v>0</v>
      </c>
      <c r="Q69" s="71"/>
    </row>
    <row r="70" spans="2:17" s="72" customFormat="1" ht="12.75" x14ac:dyDescent="0.2">
      <c r="B70" s="70"/>
      <c r="C70" s="133" t="s">
        <v>145</v>
      </c>
      <c r="D70" s="134" t="s">
        <v>146</v>
      </c>
      <c r="E70" s="147">
        <f>IFERROR(VLOOKUP($C70,'2025'!$C$205:$U$392,19,FALSE),0)</f>
        <v>511928.01</v>
      </c>
      <c r="F70" s="148">
        <f>IFERROR(VLOOKUP($C70,'2025'!$C$8:$U$195,19,FALSE),0)</f>
        <v>258701.29999999993</v>
      </c>
      <c r="G70" s="149">
        <f t="shared" si="6"/>
        <v>0.50534703111869173</v>
      </c>
      <c r="H70" s="150">
        <f t="shared" si="7"/>
        <v>3.2478130414040715E-5</v>
      </c>
      <c r="I70" s="148">
        <f t="shared" si="8"/>
        <v>-253226.71000000008</v>
      </c>
      <c r="J70" s="151">
        <f t="shared" si="9"/>
        <v>-0.49465296888130827</v>
      </c>
      <c r="K70" s="147">
        <f>VLOOKUP($C70,'2025'!$C$205:$U$392,VLOOKUP($L$4,Master!$D$9:$G$20,4,FALSE),FALSE)</f>
        <v>276948.63</v>
      </c>
      <c r="L70" s="148">
        <f>VLOOKUP($C70,'2025'!$C$8:$U$195,VLOOKUP($L$4,Master!$D$9:$G$20,4,FALSE),FALSE)</f>
        <v>133178.69999999995</v>
      </c>
      <c r="M70" s="150">
        <f t="shared" si="10"/>
        <v>0.48087871025034479</v>
      </c>
      <c r="N70" s="150">
        <f t="shared" si="11"/>
        <v>1.6719649986190268E-5</v>
      </c>
      <c r="O70" s="148">
        <f t="shared" si="12"/>
        <v>-143769.93000000005</v>
      </c>
      <c r="P70" s="151">
        <f t="shared" si="13"/>
        <v>-0.51912128974965521</v>
      </c>
      <c r="Q70" s="71"/>
    </row>
    <row r="71" spans="2:17" s="72" customFormat="1" ht="12.75" x14ac:dyDescent="0.2">
      <c r="B71" s="70"/>
      <c r="C71" s="98" t="s">
        <v>147</v>
      </c>
      <c r="D71" s="99" t="s">
        <v>148</v>
      </c>
      <c r="E71" s="152">
        <f>IFERROR(VLOOKUP($C71,'2025'!$C$205:$U$392,19,FALSE),0)</f>
        <v>0</v>
      </c>
      <c r="F71" s="153">
        <f>IFERROR(VLOOKUP($C71,'2025'!$C$8:$U$195,19,FALSE),0)</f>
        <v>0</v>
      </c>
      <c r="G71" s="154">
        <f t="shared" si="6"/>
        <v>0</v>
      </c>
      <c r="H71" s="155">
        <f t="shared" si="7"/>
        <v>0</v>
      </c>
      <c r="I71" s="156">
        <f t="shared" si="8"/>
        <v>0</v>
      </c>
      <c r="J71" s="157">
        <f t="shared" si="9"/>
        <v>0</v>
      </c>
      <c r="K71" s="163">
        <f>VLOOKUP($C71,'2025'!$C$205:$U$392,VLOOKUP($L$4,Master!$D$9:$G$20,4,FALSE),FALSE)</f>
        <v>0</v>
      </c>
      <c r="L71" s="164">
        <f>VLOOKUP($C71,'2025'!$C$8:$U$195,VLOOKUP($L$4,Master!$D$9:$G$20,4,FALSE),FALSE)</f>
        <v>0</v>
      </c>
      <c r="M71" s="155">
        <f t="shared" si="10"/>
        <v>0</v>
      </c>
      <c r="N71" s="155">
        <f t="shared" si="11"/>
        <v>0</v>
      </c>
      <c r="O71" s="156">
        <f t="shared" si="12"/>
        <v>0</v>
      </c>
      <c r="P71" s="157">
        <f t="shared" si="13"/>
        <v>0</v>
      </c>
      <c r="Q71" s="71"/>
    </row>
    <row r="72" spans="2:17" s="72" customFormat="1" ht="12.75" x14ac:dyDescent="0.2">
      <c r="B72" s="70"/>
      <c r="C72" s="98" t="s">
        <v>149</v>
      </c>
      <c r="D72" s="99" t="s">
        <v>150</v>
      </c>
      <c r="E72" s="152">
        <f>IFERROR(VLOOKUP($C72,'2025'!$C$205:$U$392,19,FALSE),0)</f>
        <v>0</v>
      </c>
      <c r="F72" s="153">
        <f>IFERROR(VLOOKUP($C72,'2025'!$C$8:$U$195,19,FALSE),0)</f>
        <v>0</v>
      </c>
      <c r="G72" s="154">
        <f t="shared" si="6"/>
        <v>0</v>
      </c>
      <c r="H72" s="155">
        <f t="shared" si="7"/>
        <v>0</v>
      </c>
      <c r="I72" s="156">
        <f t="shared" si="8"/>
        <v>0</v>
      </c>
      <c r="J72" s="157">
        <f t="shared" si="9"/>
        <v>0</v>
      </c>
      <c r="K72" s="163">
        <f>VLOOKUP($C72,'2025'!$C$205:$U$392,VLOOKUP($L$4,Master!$D$9:$G$20,4,FALSE),FALSE)</f>
        <v>0</v>
      </c>
      <c r="L72" s="164">
        <f>VLOOKUP($C72,'2025'!$C$8:$U$195,VLOOKUP($L$4,Master!$D$9:$G$20,4,FALSE),FALSE)</f>
        <v>0</v>
      </c>
      <c r="M72" s="155">
        <f t="shared" si="10"/>
        <v>0</v>
      </c>
      <c r="N72" s="155">
        <f t="shared" si="11"/>
        <v>0</v>
      </c>
      <c r="O72" s="156">
        <f t="shared" si="12"/>
        <v>0</v>
      </c>
      <c r="P72" s="157">
        <f t="shared" si="13"/>
        <v>0</v>
      </c>
      <c r="Q72" s="71"/>
    </row>
    <row r="73" spans="2:17" s="72" customFormat="1" ht="12.75" x14ac:dyDescent="0.2">
      <c r="B73" s="70"/>
      <c r="C73" s="98" t="s">
        <v>151</v>
      </c>
      <c r="D73" s="99" t="s">
        <v>152</v>
      </c>
      <c r="E73" s="152">
        <f>IFERROR(VLOOKUP($C73,'2025'!$C$205:$U$392,19,FALSE),0)</f>
        <v>511928.01</v>
      </c>
      <c r="F73" s="153">
        <f>IFERROR(VLOOKUP($C73,'2025'!$C$8:$U$195,19,FALSE),0)</f>
        <v>258701.29999999993</v>
      </c>
      <c r="G73" s="154">
        <f t="shared" si="6"/>
        <v>0.50534703111869173</v>
      </c>
      <c r="H73" s="155">
        <f t="shared" si="7"/>
        <v>3.2478130414040715E-5</v>
      </c>
      <c r="I73" s="156">
        <f t="shared" si="8"/>
        <v>-253226.71000000008</v>
      </c>
      <c r="J73" s="157">
        <f t="shared" si="9"/>
        <v>-0.49465296888130827</v>
      </c>
      <c r="K73" s="163">
        <f>VLOOKUP($C73,'2025'!$C$205:$U$392,VLOOKUP($L$4,Master!$D$9:$G$20,4,FALSE),FALSE)</f>
        <v>276948.63</v>
      </c>
      <c r="L73" s="164">
        <f>VLOOKUP($C73,'2025'!$C$8:$U$195,VLOOKUP($L$4,Master!$D$9:$G$20,4,FALSE),FALSE)</f>
        <v>133178.69999999995</v>
      </c>
      <c r="M73" s="155">
        <f t="shared" si="10"/>
        <v>0.48087871025034479</v>
      </c>
      <c r="N73" s="155">
        <f t="shared" si="11"/>
        <v>1.6719649986190268E-5</v>
      </c>
      <c r="O73" s="156">
        <f t="shared" si="12"/>
        <v>-143769.93000000005</v>
      </c>
      <c r="P73" s="157">
        <f t="shared" si="13"/>
        <v>-0.51912128974965521</v>
      </c>
      <c r="Q73" s="71"/>
    </row>
    <row r="74" spans="2:17" s="72" customFormat="1" ht="12.75" x14ac:dyDescent="0.2">
      <c r="B74" s="70"/>
      <c r="C74" s="133" t="s">
        <v>153</v>
      </c>
      <c r="D74" s="134" t="s">
        <v>154</v>
      </c>
      <c r="E74" s="147">
        <f>IFERROR(VLOOKUP($C74,'2025'!$C$205:$U$392,19,FALSE),0)</f>
        <v>26331385.290000003</v>
      </c>
      <c r="F74" s="148">
        <f>IFERROR(VLOOKUP($C74,'2025'!$C$8:$U$195,19,FALSE),0)</f>
        <v>19461566.359999999</v>
      </c>
      <c r="G74" s="149">
        <f t="shared" ref="G74:G137" si="14">IFERROR(F74/E74,0)</f>
        <v>0.739101499813267</v>
      </c>
      <c r="H74" s="150">
        <f t="shared" ref="H74:H137" si="15">F74/$D$4</f>
        <v>2.443262907073091E-3</v>
      </c>
      <c r="I74" s="148">
        <f t="shared" ref="I74:I137" si="16">F74-E74</f>
        <v>-6869818.9300000034</v>
      </c>
      <c r="J74" s="151">
        <f t="shared" ref="J74:J137" si="17">IFERROR(I74/E74,0)</f>
        <v>-0.26089850018673294</v>
      </c>
      <c r="K74" s="147">
        <f>VLOOKUP($C74,'2025'!$C$205:$U$392,VLOOKUP($L$4,Master!$D$9:$G$20,4,FALSE),FALSE)</f>
        <v>15309033.860000005</v>
      </c>
      <c r="L74" s="148">
        <f>VLOOKUP($C74,'2025'!$C$8:$U$195,VLOOKUP($L$4,Master!$D$9:$G$20,4,FALSE),FALSE)</f>
        <v>10861807.85</v>
      </c>
      <c r="M74" s="150">
        <f t="shared" ref="M74:M137" si="18">IFERROR(L74/K74,0)</f>
        <v>0.70950315671977982</v>
      </c>
      <c r="N74" s="150">
        <f t="shared" ref="N74:N137" si="19">L74/$D$4</f>
        <v>1.3636236535516106E-3</v>
      </c>
      <c r="O74" s="148">
        <f t="shared" ref="O74:O137" si="20">L74-K74</f>
        <v>-4447226.0100000054</v>
      </c>
      <c r="P74" s="151">
        <f t="shared" ref="P74:P137" si="21">IFERROR(O74/K74,0)</f>
        <v>-0.29049684328022018</v>
      </c>
      <c r="Q74" s="71"/>
    </row>
    <row r="75" spans="2:17" s="72" customFormat="1" ht="12.75" x14ac:dyDescent="0.2">
      <c r="B75" s="70"/>
      <c r="C75" s="98" t="s">
        <v>155</v>
      </c>
      <c r="D75" s="99" t="s">
        <v>156</v>
      </c>
      <c r="E75" s="152">
        <f>IFERROR(VLOOKUP($C75,'2025'!$C$205:$U$392,19,FALSE),0)</f>
        <v>20101285.330000006</v>
      </c>
      <c r="F75" s="153">
        <f>IFERROR(VLOOKUP($C75,'2025'!$C$8:$U$195,19,FALSE),0)</f>
        <v>14696823.749999998</v>
      </c>
      <c r="G75" s="154">
        <f t="shared" si="14"/>
        <v>0.73113850725086915</v>
      </c>
      <c r="H75" s="155">
        <f t="shared" si="15"/>
        <v>1.8450829525196472E-3</v>
      </c>
      <c r="I75" s="156">
        <f t="shared" si="16"/>
        <v>-5404461.5800000075</v>
      </c>
      <c r="J75" s="157">
        <f t="shared" si="17"/>
        <v>-0.2688614927491309</v>
      </c>
      <c r="K75" s="163">
        <f>VLOOKUP($C75,'2025'!$C$205:$U$392,VLOOKUP($L$4,Master!$D$9:$G$20,4,FALSE),FALSE)</f>
        <v>13076243.210000006</v>
      </c>
      <c r="L75" s="164">
        <f>VLOOKUP($C75,'2025'!$C$8:$U$195,VLOOKUP($L$4,Master!$D$9:$G$20,4,FALSE),FALSE)</f>
        <v>7823558.0499999989</v>
      </c>
      <c r="M75" s="155">
        <f t="shared" si="18"/>
        <v>0.59830319185383174</v>
      </c>
      <c r="N75" s="155">
        <f t="shared" si="19"/>
        <v>9.8219273984985044E-4</v>
      </c>
      <c r="O75" s="156">
        <f t="shared" si="20"/>
        <v>-5252685.1600000076</v>
      </c>
      <c r="P75" s="157">
        <f t="shared" si="21"/>
        <v>-0.4016968081461682</v>
      </c>
      <c r="Q75" s="71"/>
    </row>
    <row r="76" spans="2:17" s="72" customFormat="1" ht="12.75" x14ac:dyDescent="0.2">
      <c r="B76" s="70"/>
      <c r="C76" s="98" t="s">
        <v>157</v>
      </c>
      <c r="D76" s="99" t="s">
        <v>158</v>
      </c>
      <c r="E76" s="152">
        <f>IFERROR(VLOOKUP($C76,'2025'!$C$205:$U$392,19,FALSE),0)</f>
        <v>691514.98999999976</v>
      </c>
      <c r="F76" s="153">
        <f>IFERROR(VLOOKUP($C76,'2025'!$C$8:$U$195,19,FALSE),0)</f>
        <v>418195.43</v>
      </c>
      <c r="G76" s="154">
        <f t="shared" si="14"/>
        <v>0.60475251592160006</v>
      </c>
      <c r="H76" s="155">
        <f t="shared" si="15"/>
        <v>5.2501497727672179E-5</v>
      </c>
      <c r="I76" s="156">
        <f t="shared" si="16"/>
        <v>-273319.55999999976</v>
      </c>
      <c r="J76" s="157">
        <f t="shared" si="17"/>
        <v>-0.39524748407839988</v>
      </c>
      <c r="K76" s="163">
        <f>VLOOKUP($C76,'2025'!$C$205:$U$392,VLOOKUP($L$4,Master!$D$9:$G$20,4,FALSE),FALSE)</f>
        <v>275590.44999999995</v>
      </c>
      <c r="L76" s="164">
        <f>VLOOKUP($C76,'2025'!$C$8:$U$195,VLOOKUP($L$4,Master!$D$9:$G$20,4,FALSE),FALSE)</f>
        <v>156766.45999999996</v>
      </c>
      <c r="M76" s="155">
        <f t="shared" si="18"/>
        <v>0.56883850655928025</v>
      </c>
      <c r="N76" s="155">
        <f t="shared" si="19"/>
        <v>1.9680927511487178E-5</v>
      </c>
      <c r="O76" s="156">
        <f t="shared" si="20"/>
        <v>-118823.98999999999</v>
      </c>
      <c r="P76" s="157">
        <f t="shared" si="21"/>
        <v>-0.4311614934407198</v>
      </c>
      <c r="Q76" s="71"/>
    </row>
    <row r="77" spans="2:17" s="72" customFormat="1" ht="12.75" x14ac:dyDescent="0.2">
      <c r="B77" s="70"/>
      <c r="C77" s="98" t="s">
        <v>159</v>
      </c>
      <c r="D77" s="99" t="s">
        <v>34</v>
      </c>
      <c r="E77" s="152">
        <f>IFERROR(VLOOKUP($C77,'2025'!$C$205:$U$392,19,FALSE),0)</f>
        <v>5308111.629999999</v>
      </c>
      <c r="F77" s="153">
        <f>IFERROR(VLOOKUP($C77,'2025'!$C$8:$U$195,19,FALSE),0)</f>
        <v>4228453.1800000006</v>
      </c>
      <c r="G77" s="154">
        <f t="shared" si="14"/>
        <v>0.79660215812002455</v>
      </c>
      <c r="H77" s="155">
        <f t="shared" si="15"/>
        <v>5.3085258492982154E-4</v>
      </c>
      <c r="I77" s="156">
        <f t="shared" si="16"/>
        <v>-1079658.4499999983</v>
      </c>
      <c r="J77" s="157">
        <f t="shared" si="17"/>
        <v>-0.20339784187997542</v>
      </c>
      <c r="K77" s="163">
        <f>VLOOKUP($C77,'2025'!$C$205:$U$392,VLOOKUP($L$4,Master!$D$9:$G$20,4,FALSE),FALSE)</f>
        <v>1814605.85</v>
      </c>
      <c r="L77" s="164">
        <f>VLOOKUP($C77,'2025'!$C$8:$U$195,VLOOKUP($L$4,Master!$D$9:$G$20,4,FALSE),FALSE)</f>
        <v>2780756.0100000002</v>
      </c>
      <c r="M77" s="155">
        <f t="shared" si="18"/>
        <v>1.5324297615374711</v>
      </c>
      <c r="N77" s="155">
        <f t="shared" si="19"/>
        <v>3.491043776834811E-4</v>
      </c>
      <c r="O77" s="156">
        <f t="shared" si="20"/>
        <v>966150.16000000015</v>
      </c>
      <c r="P77" s="157">
        <f t="shared" si="21"/>
        <v>0.53242976153747112</v>
      </c>
      <c r="Q77" s="71"/>
    </row>
    <row r="78" spans="2:17" s="72" customFormat="1" ht="12.75" x14ac:dyDescent="0.2">
      <c r="B78" s="70"/>
      <c r="C78" s="98" t="s">
        <v>160</v>
      </c>
      <c r="D78" s="99" t="s">
        <v>35</v>
      </c>
      <c r="E78" s="152">
        <f>IFERROR(VLOOKUP($C78,'2025'!$C$205:$U$392,19,FALSE),0)</f>
        <v>230473.33999999997</v>
      </c>
      <c r="F78" s="153">
        <f>IFERROR(VLOOKUP($C78,'2025'!$C$8:$U$195,19,FALSE),0)</f>
        <v>118094</v>
      </c>
      <c r="G78" s="154">
        <f t="shared" si="14"/>
        <v>0.51239765952973138</v>
      </c>
      <c r="H78" s="155">
        <f t="shared" si="15"/>
        <v>1.4825871895949983E-5</v>
      </c>
      <c r="I78" s="156">
        <f t="shared" si="16"/>
        <v>-112379.33999999997</v>
      </c>
      <c r="J78" s="157">
        <f t="shared" si="17"/>
        <v>-0.48760234047026862</v>
      </c>
      <c r="K78" s="163">
        <f>VLOOKUP($C78,'2025'!$C$205:$U$392,VLOOKUP($L$4,Master!$D$9:$G$20,4,FALSE),FALSE)</f>
        <v>142594.34999999998</v>
      </c>
      <c r="L78" s="164">
        <f>VLOOKUP($C78,'2025'!$C$8:$U$195,VLOOKUP($L$4,Master!$D$9:$G$20,4,FALSE),FALSE)</f>
        <v>100727.33</v>
      </c>
      <c r="M78" s="155">
        <f t="shared" si="18"/>
        <v>0.70639075110619753</v>
      </c>
      <c r="N78" s="155">
        <f t="shared" si="19"/>
        <v>1.2645608506791876E-5</v>
      </c>
      <c r="O78" s="156">
        <f t="shared" si="20"/>
        <v>-41867.019999999975</v>
      </c>
      <c r="P78" s="157">
        <f t="shared" si="21"/>
        <v>-0.29360924889380247</v>
      </c>
      <c r="Q78" s="71"/>
    </row>
    <row r="79" spans="2:17" s="72" customFormat="1" ht="12.75" x14ac:dyDescent="0.2">
      <c r="B79" s="70"/>
      <c r="C79" s="98" t="s">
        <v>161</v>
      </c>
      <c r="D79" s="99" t="s">
        <v>162</v>
      </c>
      <c r="E79" s="152">
        <f>IFERROR(VLOOKUP($C79,'2025'!$C$205:$U$392,19,FALSE),0)</f>
        <v>0</v>
      </c>
      <c r="F79" s="153">
        <f>IFERROR(VLOOKUP($C79,'2025'!$C$8:$U$195,19,FALSE),0)</f>
        <v>0</v>
      </c>
      <c r="G79" s="154">
        <f t="shared" si="14"/>
        <v>0</v>
      </c>
      <c r="H79" s="155">
        <f t="shared" si="15"/>
        <v>0</v>
      </c>
      <c r="I79" s="156">
        <f t="shared" si="16"/>
        <v>0</v>
      </c>
      <c r="J79" s="157">
        <f t="shared" si="17"/>
        <v>0</v>
      </c>
      <c r="K79" s="163">
        <f>VLOOKUP($C79,'2025'!$C$205:$U$392,VLOOKUP($L$4,Master!$D$9:$G$20,4,FALSE),FALSE)</f>
        <v>0</v>
      </c>
      <c r="L79" s="164">
        <f>VLOOKUP($C79,'2025'!$C$8:$U$195,VLOOKUP($L$4,Master!$D$9:$G$20,4,FALSE),FALSE)</f>
        <v>0</v>
      </c>
      <c r="M79" s="155">
        <f t="shared" si="18"/>
        <v>0</v>
      </c>
      <c r="N79" s="155">
        <f t="shared" si="19"/>
        <v>0</v>
      </c>
      <c r="O79" s="156">
        <f t="shared" si="20"/>
        <v>0</v>
      </c>
      <c r="P79" s="157">
        <f t="shared" si="21"/>
        <v>0</v>
      </c>
      <c r="Q79" s="71"/>
    </row>
    <row r="80" spans="2:17" s="72" customFormat="1" ht="12.75" x14ac:dyDescent="0.2">
      <c r="B80" s="70"/>
      <c r="C80" s="133" t="s">
        <v>163</v>
      </c>
      <c r="D80" s="134" t="s">
        <v>164</v>
      </c>
      <c r="E80" s="147">
        <f>IFERROR(VLOOKUP($C80,'2025'!$C$205:$U$392,19,FALSE),0)</f>
        <v>4593344.01</v>
      </c>
      <c r="F80" s="148">
        <f>IFERROR(VLOOKUP($C80,'2025'!$C$8:$U$195,19,FALSE),0)</f>
        <v>4689091.66</v>
      </c>
      <c r="G80" s="149">
        <f t="shared" si="14"/>
        <v>1.0208448680942581</v>
      </c>
      <c r="H80" s="150">
        <f t="shared" si="15"/>
        <v>5.8868250935295151E-4</v>
      </c>
      <c r="I80" s="148">
        <f t="shared" si="16"/>
        <v>95747.650000000373</v>
      </c>
      <c r="J80" s="151">
        <f t="shared" si="17"/>
        <v>2.0844868094258059E-2</v>
      </c>
      <c r="K80" s="147">
        <f>VLOOKUP($C80,'2025'!$C$205:$U$392,VLOOKUP($L$4,Master!$D$9:$G$20,4,FALSE),FALSE)</f>
        <v>1474677.35</v>
      </c>
      <c r="L80" s="148">
        <f>VLOOKUP($C80,'2025'!$C$8:$U$195,VLOOKUP($L$4,Master!$D$9:$G$20,4,FALSE),FALSE)</f>
        <v>1696133.33</v>
      </c>
      <c r="M80" s="150">
        <f t="shared" si="18"/>
        <v>1.1501724970550338</v>
      </c>
      <c r="N80" s="150">
        <f t="shared" si="19"/>
        <v>2.1293762146282674E-4</v>
      </c>
      <c r="O80" s="148">
        <f t="shared" si="20"/>
        <v>221455.97999999998</v>
      </c>
      <c r="P80" s="151">
        <f t="shared" si="21"/>
        <v>0.15017249705503374</v>
      </c>
      <c r="Q80" s="71"/>
    </row>
    <row r="81" spans="2:17" s="72" customFormat="1" ht="12.75" x14ac:dyDescent="0.2">
      <c r="B81" s="70"/>
      <c r="C81" s="98" t="s">
        <v>165</v>
      </c>
      <c r="D81" s="99" t="s">
        <v>164</v>
      </c>
      <c r="E81" s="152">
        <f>IFERROR(VLOOKUP($C81,'2025'!$C$205:$U$392,19,FALSE),0)</f>
        <v>4593344.01</v>
      </c>
      <c r="F81" s="153">
        <f>IFERROR(VLOOKUP($C81,'2025'!$C$8:$U$195,19,FALSE),0)</f>
        <v>4689091.66</v>
      </c>
      <c r="G81" s="154">
        <f t="shared" si="14"/>
        <v>1.0208448680942581</v>
      </c>
      <c r="H81" s="155">
        <f t="shared" si="15"/>
        <v>5.8868250935295151E-4</v>
      </c>
      <c r="I81" s="156">
        <f t="shared" si="16"/>
        <v>95747.650000000373</v>
      </c>
      <c r="J81" s="157">
        <f t="shared" si="17"/>
        <v>2.0844868094258059E-2</v>
      </c>
      <c r="K81" s="163">
        <f>VLOOKUP($C81,'2025'!$C$205:$U$392,VLOOKUP($L$4,Master!$D$9:$G$20,4,FALSE),FALSE)</f>
        <v>1474677.35</v>
      </c>
      <c r="L81" s="164">
        <f>VLOOKUP($C81,'2025'!$C$8:$U$195,VLOOKUP($L$4,Master!$D$9:$G$20,4,FALSE),FALSE)</f>
        <v>1696133.33</v>
      </c>
      <c r="M81" s="155">
        <f t="shared" si="18"/>
        <v>1.1501724970550338</v>
      </c>
      <c r="N81" s="155">
        <f t="shared" si="19"/>
        <v>2.1293762146282674E-4</v>
      </c>
      <c r="O81" s="156">
        <f t="shared" si="20"/>
        <v>221455.97999999998</v>
      </c>
      <c r="P81" s="157">
        <f t="shared" si="21"/>
        <v>0.15017249705503374</v>
      </c>
      <c r="Q81" s="71"/>
    </row>
    <row r="82" spans="2:17" s="72" customFormat="1" ht="12.75" x14ac:dyDescent="0.2">
      <c r="B82" s="70"/>
      <c r="C82" s="133" t="s">
        <v>166</v>
      </c>
      <c r="D82" s="134" t="s">
        <v>167</v>
      </c>
      <c r="E82" s="147">
        <f>IFERROR(VLOOKUP($C82,'2025'!$C$205:$U$392,19,FALSE),0)</f>
        <v>4251867.66</v>
      </c>
      <c r="F82" s="148">
        <f>IFERROR(VLOOKUP($C82,'2025'!$C$8:$U$195,19,FALSE),0)</f>
        <v>4308047.9400000004</v>
      </c>
      <c r="G82" s="149">
        <f t="shared" si="14"/>
        <v>1.0132130829302435</v>
      </c>
      <c r="H82" s="150">
        <f t="shared" si="15"/>
        <v>5.408451477640797E-4</v>
      </c>
      <c r="I82" s="148">
        <f t="shared" si="16"/>
        <v>56180.280000000261</v>
      </c>
      <c r="J82" s="151">
        <f t="shared" si="17"/>
        <v>1.3213082930243474E-2</v>
      </c>
      <c r="K82" s="147">
        <f>VLOOKUP($C82,'2025'!$C$205:$U$392,VLOOKUP($L$4,Master!$D$9:$G$20,4,FALSE),FALSE)</f>
        <v>1385960.94</v>
      </c>
      <c r="L82" s="148">
        <f>VLOOKUP($C82,'2025'!$C$8:$U$195,VLOOKUP($L$4,Master!$D$9:$G$20,4,FALSE),FALSE)</f>
        <v>2436627.9500000002</v>
      </c>
      <c r="M82" s="150">
        <f t="shared" si="18"/>
        <v>1.7580783697987912</v>
      </c>
      <c r="N82" s="150">
        <f t="shared" si="19"/>
        <v>3.0590151781454794E-4</v>
      </c>
      <c r="O82" s="148">
        <f t="shared" si="20"/>
        <v>1050667.0100000002</v>
      </c>
      <c r="P82" s="151">
        <f t="shared" si="21"/>
        <v>0.75807836979879117</v>
      </c>
      <c r="Q82" s="71"/>
    </row>
    <row r="83" spans="2:17" s="72" customFormat="1" ht="12.75" x14ac:dyDescent="0.2">
      <c r="B83" s="70"/>
      <c r="C83" s="98" t="s">
        <v>168</v>
      </c>
      <c r="D83" s="99" t="s">
        <v>169</v>
      </c>
      <c r="E83" s="152">
        <f>IFERROR(VLOOKUP($C83,'2025'!$C$205:$U$392,19,FALSE),0)</f>
        <v>0</v>
      </c>
      <c r="F83" s="153">
        <f>IFERROR(VLOOKUP($C83,'2025'!$C$8:$U$195,19,FALSE),0)</f>
        <v>0</v>
      </c>
      <c r="G83" s="154">
        <f t="shared" si="14"/>
        <v>0</v>
      </c>
      <c r="H83" s="155">
        <f t="shared" si="15"/>
        <v>0</v>
      </c>
      <c r="I83" s="156">
        <f t="shared" si="16"/>
        <v>0</v>
      </c>
      <c r="J83" s="157">
        <f t="shared" si="17"/>
        <v>0</v>
      </c>
      <c r="K83" s="163">
        <f>VLOOKUP($C83,'2025'!$C$205:$U$392,VLOOKUP($L$4,Master!$D$9:$G$20,4,FALSE),FALSE)</f>
        <v>0</v>
      </c>
      <c r="L83" s="164">
        <f>VLOOKUP($C83,'2025'!$C$8:$U$195,VLOOKUP($L$4,Master!$D$9:$G$20,4,FALSE),FALSE)</f>
        <v>0</v>
      </c>
      <c r="M83" s="155">
        <f t="shared" si="18"/>
        <v>0</v>
      </c>
      <c r="N83" s="155">
        <f t="shared" si="19"/>
        <v>0</v>
      </c>
      <c r="O83" s="156">
        <f t="shared" si="20"/>
        <v>0</v>
      </c>
      <c r="P83" s="157">
        <f t="shared" si="21"/>
        <v>0</v>
      </c>
      <c r="Q83" s="71"/>
    </row>
    <row r="84" spans="2:17" s="72" customFormat="1" ht="12.75" x14ac:dyDescent="0.2">
      <c r="B84" s="70"/>
      <c r="C84" s="98" t="s">
        <v>170</v>
      </c>
      <c r="D84" s="99" t="s">
        <v>171</v>
      </c>
      <c r="E84" s="152">
        <f>IFERROR(VLOOKUP($C84,'2025'!$C$205:$U$392,19,FALSE),0)</f>
        <v>0</v>
      </c>
      <c r="F84" s="153">
        <f>IFERROR(VLOOKUP($C84,'2025'!$C$8:$U$195,19,FALSE),0)</f>
        <v>0</v>
      </c>
      <c r="G84" s="154">
        <f t="shared" si="14"/>
        <v>0</v>
      </c>
      <c r="H84" s="155">
        <f t="shared" si="15"/>
        <v>0</v>
      </c>
      <c r="I84" s="156">
        <f t="shared" si="16"/>
        <v>0</v>
      </c>
      <c r="J84" s="157">
        <f t="shared" si="17"/>
        <v>0</v>
      </c>
      <c r="K84" s="163">
        <f>VLOOKUP($C84,'2025'!$C$205:$U$392,VLOOKUP($L$4,Master!$D$9:$G$20,4,FALSE),FALSE)</f>
        <v>0</v>
      </c>
      <c r="L84" s="164">
        <f>VLOOKUP($C84,'2025'!$C$8:$U$195,VLOOKUP($L$4,Master!$D$9:$G$20,4,FALSE),FALSE)</f>
        <v>0</v>
      </c>
      <c r="M84" s="155">
        <f t="shared" si="18"/>
        <v>0</v>
      </c>
      <c r="N84" s="155">
        <f t="shared" si="19"/>
        <v>0</v>
      </c>
      <c r="O84" s="156">
        <f t="shared" si="20"/>
        <v>0</v>
      </c>
      <c r="P84" s="157">
        <f t="shared" si="21"/>
        <v>0</v>
      </c>
      <c r="Q84" s="71"/>
    </row>
    <row r="85" spans="2:17" s="72" customFormat="1" ht="12.75" x14ac:dyDescent="0.2">
      <c r="B85" s="70"/>
      <c r="C85" s="98" t="s">
        <v>172</v>
      </c>
      <c r="D85" s="99" t="s">
        <v>173</v>
      </c>
      <c r="E85" s="152">
        <f>IFERROR(VLOOKUP($C85,'2025'!$C$205:$U$392,19,FALSE),0)</f>
        <v>2696547.6399999997</v>
      </c>
      <c r="F85" s="153">
        <f>IFERROR(VLOOKUP($C85,'2025'!$C$8:$U$195,19,FALSE),0)</f>
        <v>1909641.6100000003</v>
      </c>
      <c r="G85" s="154">
        <f t="shared" si="14"/>
        <v>0.70818018627699841</v>
      </c>
      <c r="H85" s="155">
        <f t="shared" si="15"/>
        <v>2.3974208577095944E-4</v>
      </c>
      <c r="I85" s="156">
        <f t="shared" si="16"/>
        <v>-786906.02999999933</v>
      </c>
      <c r="J85" s="157">
        <f t="shared" si="17"/>
        <v>-0.29181981372300153</v>
      </c>
      <c r="K85" s="163">
        <f>VLOOKUP($C85,'2025'!$C$205:$U$392,VLOOKUP($L$4,Master!$D$9:$G$20,4,FALSE),FALSE)</f>
        <v>866339.8899999999</v>
      </c>
      <c r="L85" s="164">
        <f>VLOOKUP($C85,'2025'!$C$8:$U$195,VLOOKUP($L$4,Master!$D$9:$G$20,4,FALSE),FALSE)</f>
        <v>685512.03</v>
      </c>
      <c r="M85" s="155">
        <f t="shared" si="18"/>
        <v>0.79127376900537283</v>
      </c>
      <c r="N85" s="155">
        <f t="shared" si="19"/>
        <v>8.6061218520099437E-5</v>
      </c>
      <c r="O85" s="156">
        <f t="shared" si="20"/>
        <v>-180827.85999999987</v>
      </c>
      <c r="P85" s="157">
        <f t="shared" si="21"/>
        <v>-0.20872623099462717</v>
      </c>
      <c r="Q85" s="71"/>
    </row>
    <row r="86" spans="2:17" s="72" customFormat="1" ht="12.75" x14ac:dyDescent="0.2">
      <c r="B86" s="70"/>
      <c r="C86" s="98" t="s">
        <v>174</v>
      </c>
      <c r="D86" s="99" t="s">
        <v>175</v>
      </c>
      <c r="E86" s="152">
        <f>IFERROR(VLOOKUP($C86,'2025'!$C$205:$U$392,19,FALSE),0)</f>
        <v>1555320.02</v>
      </c>
      <c r="F86" s="153">
        <f>IFERROR(VLOOKUP($C86,'2025'!$C$8:$U$195,19,FALSE),0)</f>
        <v>2398406.33</v>
      </c>
      <c r="G86" s="154">
        <f t="shared" si="14"/>
        <v>1.5420661337594048</v>
      </c>
      <c r="H86" s="155">
        <f t="shared" si="15"/>
        <v>3.0110306199312027E-4</v>
      </c>
      <c r="I86" s="156">
        <f t="shared" si="16"/>
        <v>843086.31</v>
      </c>
      <c r="J86" s="157">
        <f t="shared" si="17"/>
        <v>0.54206613375940471</v>
      </c>
      <c r="K86" s="163">
        <f>VLOOKUP($C86,'2025'!$C$205:$U$392,VLOOKUP($L$4,Master!$D$9:$G$20,4,FALSE),FALSE)</f>
        <v>519621.04999999993</v>
      </c>
      <c r="L86" s="164">
        <f>VLOOKUP($C86,'2025'!$C$8:$U$195,VLOOKUP($L$4,Master!$D$9:$G$20,4,FALSE),FALSE)</f>
        <v>1751115.92</v>
      </c>
      <c r="M86" s="155">
        <f t="shared" si="18"/>
        <v>3.3699864930414196</v>
      </c>
      <c r="N86" s="155">
        <f t="shared" si="19"/>
        <v>2.1984029929444847E-4</v>
      </c>
      <c r="O86" s="156">
        <f t="shared" si="20"/>
        <v>1231494.8700000001</v>
      </c>
      <c r="P86" s="157">
        <f t="shared" si="21"/>
        <v>2.3699864930414201</v>
      </c>
      <c r="Q86" s="71"/>
    </row>
    <row r="87" spans="2:17" s="72" customFormat="1" ht="12.75" x14ac:dyDescent="0.2">
      <c r="B87" s="70"/>
      <c r="C87" s="133" t="s">
        <v>176</v>
      </c>
      <c r="D87" s="134" t="s">
        <v>177</v>
      </c>
      <c r="E87" s="147">
        <f>IFERROR(VLOOKUP($C87,'2025'!$C$205:$U$392,19,FALSE),0)</f>
        <v>1734485.9300000002</v>
      </c>
      <c r="F87" s="148">
        <f>IFERROR(VLOOKUP($C87,'2025'!$C$8:$U$195,19,FALSE),0)</f>
        <v>1478070.6400000001</v>
      </c>
      <c r="G87" s="149">
        <f t="shared" si="14"/>
        <v>0.85216640529335397</v>
      </c>
      <c r="H87" s="150">
        <f t="shared" si="15"/>
        <v>1.8556138298139456E-4</v>
      </c>
      <c r="I87" s="148">
        <f t="shared" si="16"/>
        <v>-256415.29000000004</v>
      </c>
      <c r="J87" s="151">
        <f t="shared" si="17"/>
        <v>-0.14783359470664603</v>
      </c>
      <c r="K87" s="147">
        <f>VLOOKUP($C87,'2025'!$C$205:$U$392,VLOOKUP($L$4,Master!$D$9:$G$20,4,FALSE),FALSE)</f>
        <v>614119.21000000008</v>
      </c>
      <c r="L87" s="148">
        <f>VLOOKUP($C87,'2025'!$C$8:$U$195,VLOOKUP($L$4,Master!$D$9:$G$20,4,FALSE),FALSE)</f>
        <v>571365.15</v>
      </c>
      <c r="M87" s="150">
        <f t="shared" si="18"/>
        <v>0.93038149710379514</v>
      </c>
      <c r="N87" s="150">
        <f t="shared" si="19"/>
        <v>7.1730879805157309E-5</v>
      </c>
      <c r="O87" s="148">
        <f t="shared" si="20"/>
        <v>-42754.060000000056</v>
      </c>
      <c r="P87" s="151">
        <f t="shared" si="21"/>
        <v>-6.9618502896204873E-2</v>
      </c>
      <c r="Q87" s="71"/>
    </row>
    <row r="88" spans="2:17" s="72" customFormat="1" ht="25.5" x14ac:dyDescent="0.2">
      <c r="B88" s="70"/>
      <c r="C88" s="98" t="s">
        <v>178</v>
      </c>
      <c r="D88" s="99" t="s">
        <v>179</v>
      </c>
      <c r="E88" s="152">
        <f>IFERROR(VLOOKUP($C88,'2025'!$C$205:$U$392,19,FALSE),0)</f>
        <v>0</v>
      </c>
      <c r="F88" s="153">
        <f>IFERROR(VLOOKUP($C88,'2025'!$C$8:$U$195,19,FALSE),0)</f>
        <v>0</v>
      </c>
      <c r="G88" s="154">
        <f t="shared" si="14"/>
        <v>0</v>
      </c>
      <c r="H88" s="155">
        <f t="shared" si="15"/>
        <v>0</v>
      </c>
      <c r="I88" s="156">
        <f t="shared" si="16"/>
        <v>0</v>
      </c>
      <c r="J88" s="157">
        <f t="shared" si="17"/>
        <v>0</v>
      </c>
      <c r="K88" s="163">
        <f>VLOOKUP($C88,'2025'!$C$205:$U$392,VLOOKUP($L$4,Master!$D$9:$G$20,4,FALSE),FALSE)</f>
        <v>0</v>
      </c>
      <c r="L88" s="164">
        <f>VLOOKUP($C88,'2025'!$C$8:$U$195,VLOOKUP($L$4,Master!$D$9:$G$20,4,FALSE),FALSE)</f>
        <v>0</v>
      </c>
      <c r="M88" s="155">
        <f t="shared" si="18"/>
        <v>0</v>
      </c>
      <c r="N88" s="155">
        <f t="shared" si="19"/>
        <v>0</v>
      </c>
      <c r="O88" s="156">
        <f t="shared" si="20"/>
        <v>0</v>
      </c>
      <c r="P88" s="157">
        <f t="shared" si="21"/>
        <v>0</v>
      </c>
      <c r="Q88" s="71"/>
    </row>
    <row r="89" spans="2:17" s="72" customFormat="1" ht="12.75" x14ac:dyDescent="0.2">
      <c r="B89" s="70"/>
      <c r="C89" s="98" t="s">
        <v>180</v>
      </c>
      <c r="D89" s="99" t="s">
        <v>181</v>
      </c>
      <c r="E89" s="152">
        <f>IFERROR(VLOOKUP($C89,'2025'!$C$205:$U$392,19,FALSE),0)</f>
        <v>1594372.8400000003</v>
      </c>
      <c r="F89" s="153">
        <f>IFERROR(VLOOKUP($C89,'2025'!$C$8:$U$195,19,FALSE),0)</f>
        <v>1364939.47</v>
      </c>
      <c r="G89" s="154">
        <f t="shared" si="14"/>
        <v>0.85609804416889068</v>
      </c>
      <c r="H89" s="155">
        <f t="shared" si="15"/>
        <v>1.7135855951992367E-4</v>
      </c>
      <c r="I89" s="156">
        <f t="shared" si="16"/>
        <v>-229433.37000000034</v>
      </c>
      <c r="J89" s="157">
        <f t="shared" si="17"/>
        <v>-0.14390195583110929</v>
      </c>
      <c r="K89" s="163">
        <f>VLOOKUP($C89,'2025'!$C$205:$U$392,VLOOKUP($L$4,Master!$D$9:$G$20,4,FALSE),FALSE)</f>
        <v>557661.12000000011</v>
      </c>
      <c r="L89" s="164">
        <f>VLOOKUP($C89,'2025'!$C$8:$U$195,VLOOKUP($L$4,Master!$D$9:$G$20,4,FALSE),FALSE)</f>
        <v>517700.41</v>
      </c>
      <c r="M89" s="155">
        <f t="shared" si="18"/>
        <v>0.92834230580751242</v>
      </c>
      <c r="N89" s="155">
        <f t="shared" si="19"/>
        <v>6.4993648780977732E-5</v>
      </c>
      <c r="O89" s="156">
        <f t="shared" si="20"/>
        <v>-39960.710000000137</v>
      </c>
      <c r="P89" s="157">
        <f t="shared" si="21"/>
        <v>-7.1657694192487603E-2</v>
      </c>
      <c r="Q89" s="71"/>
    </row>
    <row r="90" spans="2:17" s="72" customFormat="1" ht="12.75" x14ac:dyDescent="0.2">
      <c r="B90" s="70"/>
      <c r="C90" s="98" t="s">
        <v>182</v>
      </c>
      <c r="D90" s="99" t="s">
        <v>132</v>
      </c>
      <c r="E90" s="152">
        <f>IFERROR(VLOOKUP($C90,'2025'!$C$205:$U$392,19,FALSE),0)</f>
        <v>0</v>
      </c>
      <c r="F90" s="153">
        <f>IFERROR(VLOOKUP($C90,'2025'!$C$8:$U$195,19,FALSE),0)</f>
        <v>0</v>
      </c>
      <c r="G90" s="154">
        <f t="shared" si="14"/>
        <v>0</v>
      </c>
      <c r="H90" s="155">
        <f t="shared" si="15"/>
        <v>0</v>
      </c>
      <c r="I90" s="156">
        <f t="shared" si="16"/>
        <v>0</v>
      </c>
      <c r="J90" s="157">
        <f t="shared" si="17"/>
        <v>0</v>
      </c>
      <c r="K90" s="163">
        <f>VLOOKUP($C90,'2025'!$C$205:$U$392,VLOOKUP($L$4,Master!$D$9:$G$20,4,FALSE),FALSE)</f>
        <v>0</v>
      </c>
      <c r="L90" s="164">
        <f>VLOOKUP($C90,'2025'!$C$8:$U$195,VLOOKUP($L$4,Master!$D$9:$G$20,4,FALSE),FALSE)</f>
        <v>0</v>
      </c>
      <c r="M90" s="155">
        <f t="shared" si="18"/>
        <v>0</v>
      </c>
      <c r="N90" s="155">
        <f t="shared" si="19"/>
        <v>0</v>
      </c>
      <c r="O90" s="156">
        <f t="shared" si="20"/>
        <v>0</v>
      </c>
      <c r="P90" s="157">
        <f t="shared" si="21"/>
        <v>0</v>
      </c>
      <c r="Q90" s="71"/>
    </row>
    <row r="91" spans="2:17" s="72" customFormat="1" ht="12.75" x14ac:dyDescent="0.2">
      <c r="B91" s="70"/>
      <c r="C91" s="98" t="s">
        <v>183</v>
      </c>
      <c r="D91" s="99" t="s">
        <v>184</v>
      </c>
      <c r="E91" s="152">
        <f>IFERROR(VLOOKUP($C91,'2025'!$C$205:$U$392,19,FALSE),0)</f>
        <v>0</v>
      </c>
      <c r="F91" s="153">
        <f>IFERROR(VLOOKUP($C91,'2025'!$C$8:$U$195,19,FALSE),0)</f>
        <v>0</v>
      </c>
      <c r="G91" s="154">
        <f t="shared" si="14"/>
        <v>0</v>
      </c>
      <c r="H91" s="155">
        <f t="shared" si="15"/>
        <v>0</v>
      </c>
      <c r="I91" s="156">
        <f t="shared" si="16"/>
        <v>0</v>
      </c>
      <c r="J91" s="157">
        <f t="shared" si="17"/>
        <v>0</v>
      </c>
      <c r="K91" s="163">
        <f>VLOOKUP($C91,'2025'!$C$205:$U$392,VLOOKUP($L$4,Master!$D$9:$G$20,4,FALSE),FALSE)</f>
        <v>0</v>
      </c>
      <c r="L91" s="164">
        <f>VLOOKUP($C91,'2025'!$C$8:$U$195,VLOOKUP($L$4,Master!$D$9:$G$20,4,FALSE),FALSE)</f>
        <v>0</v>
      </c>
      <c r="M91" s="155">
        <f t="shared" si="18"/>
        <v>0</v>
      </c>
      <c r="N91" s="155">
        <f t="shared" si="19"/>
        <v>0</v>
      </c>
      <c r="O91" s="156">
        <f t="shared" si="20"/>
        <v>0</v>
      </c>
      <c r="P91" s="157">
        <f t="shared" si="21"/>
        <v>0</v>
      </c>
      <c r="Q91" s="71"/>
    </row>
    <row r="92" spans="2:17" s="72" customFormat="1" ht="12.75" x14ac:dyDescent="0.2">
      <c r="B92" s="70"/>
      <c r="C92" s="98" t="s">
        <v>185</v>
      </c>
      <c r="D92" s="99" t="s">
        <v>186</v>
      </c>
      <c r="E92" s="152">
        <f>IFERROR(VLOOKUP($C92,'2025'!$C$205:$U$392,19,FALSE),0)</f>
        <v>0</v>
      </c>
      <c r="F92" s="153">
        <f>IFERROR(VLOOKUP($C92,'2025'!$C$8:$U$195,19,FALSE),0)</f>
        <v>0</v>
      </c>
      <c r="G92" s="154">
        <f t="shared" si="14"/>
        <v>0</v>
      </c>
      <c r="H92" s="155">
        <f t="shared" si="15"/>
        <v>0</v>
      </c>
      <c r="I92" s="156">
        <f t="shared" si="16"/>
        <v>0</v>
      </c>
      <c r="J92" s="157">
        <f t="shared" si="17"/>
        <v>0</v>
      </c>
      <c r="K92" s="163">
        <f>VLOOKUP($C92,'2025'!$C$205:$U$392,VLOOKUP($L$4,Master!$D$9:$G$20,4,FALSE),FALSE)</f>
        <v>0</v>
      </c>
      <c r="L92" s="164">
        <f>VLOOKUP($C92,'2025'!$C$8:$U$195,VLOOKUP($L$4,Master!$D$9:$G$20,4,FALSE),FALSE)</f>
        <v>0</v>
      </c>
      <c r="M92" s="155">
        <f t="shared" si="18"/>
        <v>0</v>
      </c>
      <c r="N92" s="155">
        <f t="shared" si="19"/>
        <v>0</v>
      </c>
      <c r="O92" s="156">
        <f t="shared" si="20"/>
        <v>0</v>
      </c>
      <c r="P92" s="157">
        <f t="shared" si="21"/>
        <v>0</v>
      </c>
      <c r="Q92" s="71"/>
    </row>
    <row r="93" spans="2:17" s="72" customFormat="1" ht="12.75" x14ac:dyDescent="0.2">
      <c r="B93" s="70"/>
      <c r="C93" s="98" t="s">
        <v>187</v>
      </c>
      <c r="D93" s="99" t="s">
        <v>188</v>
      </c>
      <c r="E93" s="152">
        <f>IFERROR(VLOOKUP($C93,'2025'!$C$205:$U$392,19,FALSE),0)</f>
        <v>0</v>
      </c>
      <c r="F93" s="153">
        <f>IFERROR(VLOOKUP($C93,'2025'!$C$8:$U$195,19,FALSE),0)</f>
        <v>0</v>
      </c>
      <c r="G93" s="154">
        <f t="shared" si="14"/>
        <v>0</v>
      </c>
      <c r="H93" s="155">
        <f t="shared" si="15"/>
        <v>0</v>
      </c>
      <c r="I93" s="156">
        <f t="shared" si="16"/>
        <v>0</v>
      </c>
      <c r="J93" s="157">
        <f t="shared" si="17"/>
        <v>0</v>
      </c>
      <c r="K93" s="163">
        <f>VLOOKUP($C93,'2025'!$C$205:$U$392,VLOOKUP($L$4,Master!$D$9:$G$20,4,FALSE),FALSE)</f>
        <v>0</v>
      </c>
      <c r="L93" s="164">
        <f>VLOOKUP($C93,'2025'!$C$8:$U$195,VLOOKUP($L$4,Master!$D$9:$G$20,4,FALSE),FALSE)</f>
        <v>0</v>
      </c>
      <c r="M93" s="155">
        <f t="shared" si="18"/>
        <v>0</v>
      </c>
      <c r="N93" s="155">
        <f t="shared" si="19"/>
        <v>0</v>
      </c>
      <c r="O93" s="156">
        <f t="shared" si="20"/>
        <v>0</v>
      </c>
      <c r="P93" s="157">
        <f t="shared" si="21"/>
        <v>0</v>
      </c>
      <c r="Q93" s="71"/>
    </row>
    <row r="94" spans="2:17" s="72" customFormat="1" ht="12.75" x14ac:dyDescent="0.2">
      <c r="B94" s="70"/>
      <c r="C94" s="98" t="s">
        <v>189</v>
      </c>
      <c r="D94" s="99" t="s">
        <v>190</v>
      </c>
      <c r="E94" s="152">
        <f>IFERROR(VLOOKUP($C94,'2025'!$C$205:$U$392,19,FALSE),0)</f>
        <v>140113.09</v>
      </c>
      <c r="F94" s="153">
        <f>IFERROR(VLOOKUP($C94,'2025'!$C$8:$U$195,19,FALSE),0)</f>
        <v>113131.17000000001</v>
      </c>
      <c r="G94" s="154">
        <f t="shared" si="14"/>
        <v>0.80742755726820392</v>
      </c>
      <c r="H94" s="155">
        <f t="shared" si="15"/>
        <v>1.4202823461470863E-5</v>
      </c>
      <c r="I94" s="156">
        <f t="shared" si="16"/>
        <v>-26981.919999999984</v>
      </c>
      <c r="J94" s="157">
        <f t="shared" si="17"/>
        <v>-0.19257244273179605</v>
      </c>
      <c r="K94" s="163">
        <f>VLOOKUP($C94,'2025'!$C$205:$U$392,VLOOKUP($L$4,Master!$D$9:$G$20,4,FALSE),FALSE)</f>
        <v>56458.090000000004</v>
      </c>
      <c r="L94" s="164">
        <f>VLOOKUP($C94,'2025'!$C$8:$U$195,VLOOKUP($L$4,Master!$D$9:$G$20,4,FALSE),FALSE)</f>
        <v>53664.740000000005</v>
      </c>
      <c r="M94" s="155">
        <f t="shared" si="18"/>
        <v>0.95052347679491112</v>
      </c>
      <c r="N94" s="155">
        <f t="shared" si="19"/>
        <v>6.7372310241795773E-6</v>
      </c>
      <c r="O94" s="156">
        <f t="shared" si="20"/>
        <v>-2793.3499999999985</v>
      </c>
      <c r="P94" s="157">
        <f t="shared" si="21"/>
        <v>-4.9476523205088913E-2</v>
      </c>
      <c r="Q94" s="71"/>
    </row>
    <row r="95" spans="2:17" s="72" customFormat="1" ht="12.75" x14ac:dyDescent="0.2">
      <c r="B95" s="70"/>
      <c r="C95" s="133" t="s">
        <v>191</v>
      </c>
      <c r="D95" s="134" t="s">
        <v>192</v>
      </c>
      <c r="E95" s="147">
        <f>IFERROR(VLOOKUP($C95,'2025'!$C$205:$U$392,19,FALSE),0)</f>
        <v>452366.22000000032</v>
      </c>
      <c r="F95" s="148">
        <f>IFERROR(VLOOKUP($C95,'2025'!$C$8:$U$195,19,FALSE),0)</f>
        <v>42738.69</v>
      </c>
      <c r="G95" s="149">
        <f t="shared" si="14"/>
        <v>9.4478075750218424E-2</v>
      </c>
      <c r="H95" s="150">
        <f t="shared" si="15"/>
        <v>5.3655422201019412E-6</v>
      </c>
      <c r="I95" s="148">
        <f t="shared" si="16"/>
        <v>-409627.53000000032</v>
      </c>
      <c r="J95" s="151">
        <f t="shared" si="17"/>
        <v>-0.90552192424978162</v>
      </c>
      <c r="K95" s="147">
        <f>VLOOKUP($C95,'2025'!$C$205:$U$392,VLOOKUP($L$4,Master!$D$9:$G$20,4,FALSE),FALSE)</f>
        <v>53324.410000000033</v>
      </c>
      <c r="L95" s="148">
        <f>VLOOKUP($C95,'2025'!$C$8:$U$195,VLOOKUP($L$4,Master!$D$9:$G$20,4,FALSE),FALSE)</f>
        <v>18134.62</v>
      </c>
      <c r="M95" s="150">
        <f t="shared" si="18"/>
        <v>0.34008102480646268</v>
      </c>
      <c r="N95" s="150">
        <f t="shared" si="19"/>
        <v>2.2766741155497527E-6</v>
      </c>
      <c r="O95" s="148">
        <f t="shared" si="20"/>
        <v>-35189.790000000037</v>
      </c>
      <c r="P95" s="151">
        <f t="shared" si="21"/>
        <v>-0.65991897519353737</v>
      </c>
      <c r="Q95" s="71"/>
    </row>
    <row r="96" spans="2:17" s="72" customFormat="1" ht="12.75" x14ac:dyDescent="0.2">
      <c r="B96" s="70"/>
      <c r="C96" s="98" t="s">
        <v>193</v>
      </c>
      <c r="D96" s="99" t="s">
        <v>192</v>
      </c>
      <c r="E96" s="152">
        <f>IFERROR(VLOOKUP($C96,'2025'!$C$205:$U$392,19,FALSE),0)</f>
        <v>452366.22000000032</v>
      </c>
      <c r="F96" s="153">
        <f>IFERROR(VLOOKUP($C96,'2025'!$C$8:$U$195,19,FALSE),0)</f>
        <v>42738.69</v>
      </c>
      <c r="G96" s="154">
        <f t="shared" si="14"/>
        <v>9.4478075750218424E-2</v>
      </c>
      <c r="H96" s="155">
        <f t="shared" si="15"/>
        <v>5.3655422201019412E-6</v>
      </c>
      <c r="I96" s="156">
        <f t="shared" si="16"/>
        <v>-409627.53000000032</v>
      </c>
      <c r="J96" s="157">
        <f t="shared" si="17"/>
        <v>-0.90552192424978162</v>
      </c>
      <c r="K96" s="163">
        <f>VLOOKUP($C96,'2025'!$C$205:$U$392,VLOOKUP($L$4,Master!$D$9:$G$20,4,FALSE),FALSE)</f>
        <v>53324.410000000033</v>
      </c>
      <c r="L96" s="164">
        <f>VLOOKUP($C96,'2025'!$C$8:$U$195,VLOOKUP($L$4,Master!$D$9:$G$20,4,FALSE),FALSE)</f>
        <v>18134.62</v>
      </c>
      <c r="M96" s="155">
        <f t="shared" si="18"/>
        <v>0.34008102480646268</v>
      </c>
      <c r="N96" s="155">
        <f t="shared" si="19"/>
        <v>2.2766741155497527E-6</v>
      </c>
      <c r="O96" s="156">
        <f t="shared" si="20"/>
        <v>-35189.790000000037</v>
      </c>
      <c r="P96" s="157">
        <f t="shared" si="21"/>
        <v>-0.65991897519353737</v>
      </c>
      <c r="Q96" s="71"/>
    </row>
    <row r="97" spans="2:17" s="72" customFormat="1" ht="12.75" x14ac:dyDescent="0.2">
      <c r="B97" s="70"/>
      <c r="C97" s="131" t="s">
        <v>194</v>
      </c>
      <c r="D97" s="132" t="s">
        <v>195</v>
      </c>
      <c r="E97" s="142">
        <f>IFERROR(VLOOKUP($C97,'2025'!$C$205:$U$392,19,FALSE),0)</f>
        <v>3954579.23</v>
      </c>
      <c r="F97" s="143">
        <f>IFERROR(VLOOKUP($C97,'2025'!$C$8:$U$195,19,FALSE),0)</f>
        <v>2758445.68</v>
      </c>
      <c r="G97" s="144">
        <f t="shared" si="14"/>
        <v>0.69753203048102796</v>
      </c>
      <c r="H97" s="145">
        <f t="shared" si="15"/>
        <v>3.4630347251864314E-4</v>
      </c>
      <c r="I97" s="143">
        <f t="shared" si="16"/>
        <v>-1196133.5499999998</v>
      </c>
      <c r="J97" s="146">
        <f t="shared" si="17"/>
        <v>-0.30246796951897204</v>
      </c>
      <c r="K97" s="142">
        <f>VLOOKUP($C97,'2025'!$C$205:$U$392,VLOOKUP($L$4,Master!$D$9:$G$20,4,FALSE),FALSE)</f>
        <v>1638695.94</v>
      </c>
      <c r="L97" s="143">
        <f>VLOOKUP($C97,'2025'!$C$8:$U$195,VLOOKUP($L$4,Master!$D$9:$G$20,4,FALSE),FALSE)</f>
        <v>1862092.1300000001</v>
      </c>
      <c r="M97" s="145">
        <f t="shared" si="18"/>
        <v>1.136325589480621</v>
      </c>
      <c r="N97" s="145">
        <f t="shared" si="19"/>
        <v>2.3377258267004796E-4</v>
      </c>
      <c r="O97" s="143">
        <f t="shared" si="20"/>
        <v>223396.19000000018</v>
      </c>
      <c r="P97" s="146">
        <f t="shared" si="21"/>
        <v>0.1363255894806209</v>
      </c>
      <c r="Q97" s="71"/>
    </row>
    <row r="98" spans="2:17" s="72" customFormat="1" ht="12.75" x14ac:dyDescent="0.2">
      <c r="B98" s="70"/>
      <c r="C98" s="133" t="s">
        <v>196</v>
      </c>
      <c r="D98" s="134" t="s">
        <v>197</v>
      </c>
      <c r="E98" s="147">
        <f>IFERROR(VLOOKUP($C98,'2025'!$C$205:$U$392,19,FALSE),0)</f>
        <v>0</v>
      </c>
      <c r="F98" s="148">
        <f>IFERROR(VLOOKUP($C98,'2025'!$C$8:$U$195,19,FALSE),0)</f>
        <v>0</v>
      </c>
      <c r="G98" s="149">
        <f t="shared" si="14"/>
        <v>0</v>
      </c>
      <c r="H98" s="150">
        <f t="shared" si="15"/>
        <v>0</v>
      </c>
      <c r="I98" s="148">
        <f t="shared" si="16"/>
        <v>0</v>
      </c>
      <c r="J98" s="151">
        <f t="shared" si="17"/>
        <v>0</v>
      </c>
      <c r="K98" s="147">
        <f>VLOOKUP($C98,'2025'!$C$205:$U$392,VLOOKUP($L$4,Master!$D$9:$G$20,4,FALSE),FALSE)</f>
        <v>0</v>
      </c>
      <c r="L98" s="148">
        <f>VLOOKUP($C98,'2025'!$C$8:$U$195,VLOOKUP($L$4,Master!$D$9:$G$20,4,FALSE),FALSE)</f>
        <v>0</v>
      </c>
      <c r="M98" s="150">
        <f t="shared" si="18"/>
        <v>0</v>
      </c>
      <c r="N98" s="150">
        <f t="shared" si="19"/>
        <v>0</v>
      </c>
      <c r="O98" s="148">
        <f t="shared" si="20"/>
        <v>0</v>
      </c>
      <c r="P98" s="151">
        <f t="shared" si="21"/>
        <v>0</v>
      </c>
      <c r="Q98" s="71"/>
    </row>
    <row r="99" spans="2:17" s="72" customFormat="1" ht="12.75" x14ac:dyDescent="0.2">
      <c r="B99" s="70"/>
      <c r="C99" s="98" t="s">
        <v>198</v>
      </c>
      <c r="D99" s="99" t="s">
        <v>197</v>
      </c>
      <c r="E99" s="152">
        <f>IFERROR(VLOOKUP($C99,'2025'!$C$205:$U$392,19,FALSE),0)</f>
        <v>0</v>
      </c>
      <c r="F99" s="153">
        <f>IFERROR(VLOOKUP($C99,'2025'!$C$8:$U$195,19,FALSE),0)</f>
        <v>0</v>
      </c>
      <c r="G99" s="154">
        <f t="shared" si="14"/>
        <v>0</v>
      </c>
      <c r="H99" s="155">
        <f t="shared" si="15"/>
        <v>0</v>
      </c>
      <c r="I99" s="156">
        <f t="shared" si="16"/>
        <v>0</v>
      </c>
      <c r="J99" s="157">
        <f t="shared" si="17"/>
        <v>0</v>
      </c>
      <c r="K99" s="163">
        <f>VLOOKUP($C99,'2025'!$C$205:$U$392,VLOOKUP($L$4,Master!$D$9:$G$20,4,FALSE),FALSE)</f>
        <v>0</v>
      </c>
      <c r="L99" s="164">
        <f>VLOOKUP($C99,'2025'!$C$8:$U$195,VLOOKUP($L$4,Master!$D$9:$G$20,4,FALSE),FALSE)</f>
        <v>0</v>
      </c>
      <c r="M99" s="155">
        <f t="shared" si="18"/>
        <v>0</v>
      </c>
      <c r="N99" s="155">
        <f t="shared" si="19"/>
        <v>0</v>
      </c>
      <c r="O99" s="156">
        <f t="shared" si="20"/>
        <v>0</v>
      </c>
      <c r="P99" s="157">
        <f t="shared" si="21"/>
        <v>0</v>
      </c>
      <c r="Q99" s="71"/>
    </row>
    <row r="100" spans="2:17" s="72" customFormat="1" ht="12.75" x14ac:dyDescent="0.2">
      <c r="B100" s="70"/>
      <c r="C100" s="133" t="s">
        <v>199</v>
      </c>
      <c r="D100" s="134" t="s">
        <v>200</v>
      </c>
      <c r="E100" s="147">
        <f>IFERROR(VLOOKUP($C100,'2025'!$C$205:$U$392,19,FALSE),0)</f>
        <v>0</v>
      </c>
      <c r="F100" s="148">
        <f>IFERROR(VLOOKUP($C100,'2025'!$C$8:$U$195,19,FALSE),0)</f>
        <v>0</v>
      </c>
      <c r="G100" s="149">
        <f t="shared" si="14"/>
        <v>0</v>
      </c>
      <c r="H100" s="150">
        <f t="shared" si="15"/>
        <v>0</v>
      </c>
      <c r="I100" s="148">
        <f t="shared" si="16"/>
        <v>0</v>
      </c>
      <c r="J100" s="151">
        <f t="shared" si="17"/>
        <v>0</v>
      </c>
      <c r="K100" s="147">
        <f>VLOOKUP($C100,'2025'!$C$205:$U$392,VLOOKUP($L$4,Master!$D$9:$G$20,4,FALSE),FALSE)</f>
        <v>0</v>
      </c>
      <c r="L100" s="148">
        <f>VLOOKUP($C100,'2025'!$C$8:$U$195,VLOOKUP($L$4,Master!$D$9:$G$20,4,FALSE),FALSE)</f>
        <v>0</v>
      </c>
      <c r="M100" s="150">
        <f t="shared" si="18"/>
        <v>0</v>
      </c>
      <c r="N100" s="150">
        <f t="shared" si="19"/>
        <v>0</v>
      </c>
      <c r="O100" s="148">
        <f t="shared" si="20"/>
        <v>0</v>
      </c>
      <c r="P100" s="151">
        <f t="shared" si="21"/>
        <v>0</v>
      </c>
      <c r="Q100" s="71"/>
    </row>
    <row r="101" spans="2:17" s="72" customFormat="1" ht="12.75" x14ac:dyDescent="0.2">
      <c r="B101" s="70"/>
      <c r="C101" s="98" t="s">
        <v>201</v>
      </c>
      <c r="D101" s="99" t="s">
        <v>200</v>
      </c>
      <c r="E101" s="152">
        <f>IFERROR(VLOOKUP($C101,'2025'!$C$205:$U$392,19,FALSE),0)</f>
        <v>0</v>
      </c>
      <c r="F101" s="153">
        <f>IFERROR(VLOOKUP($C101,'2025'!$C$8:$U$195,19,FALSE),0)</f>
        <v>0</v>
      </c>
      <c r="G101" s="154">
        <f t="shared" si="14"/>
        <v>0</v>
      </c>
      <c r="H101" s="155">
        <f t="shared" si="15"/>
        <v>0</v>
      </c>
      <c r="I101" s="156">
        <f t="shared" si="16"/>
        <v>0</v>
      </c>
      <c r="J101" s="157">
        <f t="shared" si="17"/>
        <v>0</v>
      </c>
      <c r="K101" s="163">
        <f>VLOOKUP($C101,'2025'!$C$205:$U$392,VLOOKUP($L$4,Master!$D$9:$G$20,4,FALSE),FALSE)</f>
        <v>0</v>
      </c>
      <c r="L101" s="164">
        <f>VLOOKUP($C101,'2025'!$C$8:$U$195,VLOOKUP($L$4,Master!$D$9:$G$20,4,FALSE),FALSE)</f>
        <v>0</v>
      </c>
      <c r="M101" s="155">
        <f t="shared" si="18"/>
        <v>0</v>
      </c>
      <c r="N101" s="155">
        <f t="shared" si="19"/>
        <v>0</v>
      </c>
      <c r="O101" s="156">
        <f t="shared" si="20"/>
        <v>0</v>
      </c>
      <c r="P101" s="157">
        <f t="shared" si="21"/>
        <v>0</v>
      </c>
      <c r="Q101" s="71"/>
    </row>
    <row r="102" spans="2:17" s="72" customFormat="1" ht="12.75" x14ac:dyDescent="0.2">
      <c r="B102" s="70"/>
      <c r="C102" s="133" t="s">
        <v>202</v>
      </c>
      <c r="D102" s="134" t="s">
        <v>203</v>
      </c>
      <c r="E102" s="147">
        <f>IFERROR(VLOOKUP($C102,'2025'!$C$205:$U$392,19,FALSE),0)</f>
        <v>0</v>
      </c>
      <c r="F102" s="148">
        <f>IFERROR(VLOOKUP($C102,'2025'!$C$8:$U$195,19,FALSE),0)</f>
        <v>0</v>
      </c>
      <c r="G102" s="149">
        <f t="shared" si="14"/>
        <v>0</v>
      </c>
      <c r="H102" s="150">
        <f t="shared" si="15"/>
        <v>0</v>
      </c>
      <c r="I102" s="148">
        <f t="shared" si="16"/>
        <v>0</v>
      </c>
      <c r="J102" s="151">
        <f t="shared" si="17"/>
        <v>0</v>
      </c>
      <c r="K102" s="147">
        <f>VLOOKUP($C102,'2025'!$C$205:$U$392,VLOOKUP($L$4,Master!$D$9:$G$20,4,FALSE),FALSE)</f>
        <v>0</v>
      </c>
      <c r="L102" s="148">
        <f>VLOOKUP($C102,'2025'!$C$8:$U$195,VLOOKUP($L$4,Master!$D$9:$G$20,4,FALSE),FALSE)</f>
        <v>0</v>
      </c>
      <c r="M102" s="150">
        <f t="shared" si="18"/>
        <v>0</v>
      </c>
      <c r="N102" s="150">
        <f t="shared" si="19"/>
        <v>0</v>
      </c>
      <c r="O102" s="148">
        <f t="shared" si="20"/>
        <v>0</v>
      </c>
      <c r="P102" s="151">
        <f t="shared" si="21"/>
        <v>0</v>
      </c>
      <c r="Q102" s="71"/>
    </row>
    <row r="103" spans="2:17" s="72" customFormat="1" ht="12.75" x14ac:dyDescent="0.2">
      <c r="B103" s="70"/>
      <c r="C103" s="98" t="s">
        <v>204</v>
      </c>
      <c r="D103" s="99" t="s">
        <v>203</v>
      </c>
      <c r="E103" s="152">
        <f>IFERROR(VLOOKUP($C103,'2025'!$C$205:$U$392,19,FALSE),0)</f>
        <v>0</v>
      </c>
      <c r="F103" s="153">
        <f>IFERROR(VLOOKUP($C103,'2025'!$C$8:$U$195,19,FALSE),0)</f>
        <v>0</v>
      </c>
      <c r="G103" s="154">
        <f t="shared" si="14"/>
        <v>0</v>
      </c>
      <c r="H103" s="155">
        <f t="shared" si="15"/>
        <v>0</v>
      </c>
      <c r="I103" s="156">
        <f t="shared" si="16"/>
        <v>0</v>
      </c>
      <c r="J103" s="157">
        <f t="shared" si="17"/>
        <v>0</v>
      </c>
      <c r="K103" s="163">
        <f>VLOOKUP($C103,'2025'!$C$205:$U$392,VLOOKUP($L$4,Master!$D$9:$G$20,4,FALSE),FALSE)</f>
        <v>0</v>
      </c>
      <c r="L103" s="164">
        <f>VLOOKUP($C103,'2025'!$C$8:$U$195,VLOOKUP($L$4,Master!$D$9:$G$20,4,FALSE),FALSE)</f>
        <v>0</v>
      </c>
      <c r="M103" s="155">
        <f t="shared" si="18"/>
        <v>0</v>
      </c>
      <c r="N103" s="155">
        <f t="shared" si="19"/>
        <v>0</v>
      </c>
      <c r="O103" s="156">
        <f t="shared" si="20"/>
        <v>0</v>
      </c>
      <c r="P103" s="157">
        <f t="shared" si="21"/>
        <v>0</v>
      </c>
      <c r="Q103" s="71"/>
    </row>
    <row r="104" spans="2:17" s="72" customFormat="1" ht="12.75" x14ac:dyDescent="0.2">
      <c r="B104" s="70"/>
      <c r="C104" s="133" t="s">
        <v>205</v>
      </c>
      <c r="D104" s="134" t="s">
        <v>206</v>
      </c>
      <c r="E104" s="147">
        <f>IFERROR(VLOOKUP($C104,'2025'!$C$205:$U$392,19,FALSE),0)</f>
        <v>0</v>
      </c>
      <c r="F104" s="148">
        <f>IFERROR(VLOOKUP($C104,'2025'!$C$8:$U$195,19,FALSE),0)</f>
        <v>0</v>
      </c>
      <c r="G104" s="149">
        <f t="shared" si="14"/>
        <v>0</v>
      </c>
      <c r="H104" s="150">
        <f t="shared" si="15"/>
        <v>0</v>
      </c>
      <c r="I104" s="148">
        <f t="shared" si="16"/>
        <v>0</v>
      </c>
      <c r="J104" s="151">
        <f t="shared" si="17"/>
        <v>0</v>
      </c>
      <c r="K104" s="147">
        <f>VLOOKUP($C104,'2025'!$C$205:$U$392,VLOOKUP($L$4,Master!$D$9:$G$20,4,FALSE),FALSE)</f>
        <v>0</v>
      </c>
      <c r="L104" s="148">
        <f>VLOOKUP($C104,'2025'!$C$8:$U$195,VLOOKUP($L$4,Master!$D$9:$G$20,4,FALSE),FALSE)</f>
        <v>0</v>
      </c>
      <c r="M104" s="150">
        <f t="shared" si="18"/>
        <v>0</v>
      </c>
      <c r="N104" s="150">
        <f t="shared" si="19"/>
        <v>0</v>
      </c>
      <c r="O104" s="148">
        <f t="shared" si="20"/>
        <v>0</v>
      </c>
      <c r="P104" s="151">
        <f t="shared" si="21"/>
        <v>0</v>
      </c>
      <c r="Q104" s="71"/>
    </row>
    <row r="105" spans="2:17" s="72" customFormat="1" ht="12.75" x14ac:dyDescent="0.2">
      <c r="B105" s="70"/>
      <c r="C105" s="98" t="s">
        <v>207</v>
      </c>
      <c r="D105" s="99" t="s">
        <v>206</v>
      </c>
      <c r="E105" s="152">
        <f>IFERROR(VLOOKUP($C105,'2025'!$C$205:$U$392,19,FALSE),0)</f>
        <v>0</v>
      </c>
      <c r="F105" s="153">
        <f>IFERROR(VLOOKUP($C105,'2025'!$C$8:$U$195,19,FALSE),0)</f>
        <v>0</v>
      </c>
      <c r="G105" s="154">
        <f t="shared" si="14"/>
        <v>0</v>
      </c>
      <c r="H105" s="155">
        <f t="shared" si="15"/>
        <v>0</v>
      </c>
      <c r="I105" s="156">
        <f t="shared" si="16"/>
        <v>0</v>
      </c>
      <c r="J105" s="157">
        <f t="shared" si="17"/>
        <v>0</v>
      </c>
      <c r="K105" s="163">
        <f>VLOOKUP($C105,'2025'!$C$205:$U$392,VLOOKUP($L$4,Master!$D$9:$G$20,4,FALSE),FALSE)</f>
        <v>0</v>
      </c>
      <c r="L105" s="164">
        <f>VLOOKUP($C105,'2025'!$C$8:$U$195,VLOOKUP($L$4,Master!$D$9:$G$20,4,FALSE),FALSE)</f>
        <v>0</v>
      </c>
      <c r="M105" s="155">
        <f t="shared" si="18"/>
        <v>0</v>
      </c>
      <c r="N105" s="155">
        <f t="shared" si="19"/>
        <v>0</v>
      </c>
      <c r="O105" s="156">
        <f t="shared" si="20"/>
        <v>0</v>
      </c>
      <c r="P105" s="157">
        <f t="shared" si="21"/>
        <v>0</v>
      </c>
      <c r="Q105" s="71"/>
    </row>
    <row r="106" spans="2:17" s="72" customFormat="1" ht="12.75" x14ac:dyDescent="0.2">
      <c r="B106" s="70"/>
      <c r="C106" s="133" t="s">
        <v>208</v>
      </c>
      <c r="D106" s="134" t="s">
        <v>209</v>
      </c>
      <c r="E106" s="147">
        <f>IFERROR(VLOOKUP($C106,'2025'!$C$205:$U$392,19,FALSE),0)</f>
        <v>0</v>
      </c>
      <c r="F106" s="148">
        <f>IFERROR(VLOOKUP($C106,'2025'!$C$8:$U$195,19,FALSE),0)</f>
        <v>0</v>
      </c>
      <c r="G106" s="149">
        <f t="shared" si="14"/>
        <v>0</v>
      </c>
      <c r="H106" s="150">
        <f t="shared" si="15"/>
        <v>0</v>
      </c>
      <c r="I106" s="148">
        <f t="shared" si="16"/>
        <v>0</v>
      </c>
      <c r="J106" s="151">
        <f t="shared" si="17"/>
        <v>0</v>
      </c>
      <c r="K106" s="147">
        <f>VLOOKUP($C106,'2025'!$C$205:$U$392,VLOOKUP($L$4,Master!$D$9:$G$20,4,FALSE),FALSE)</f>
        <v>0</v>
      </c>
      <c r="L106" s="148">
        <f>VLOOKUP($C106,'2025'!$C$8:$U$195,VLOOKUP($L$4,Master!$D$9:$G$20,4,FALSE),FALSE)</f>
        <v>0</v>
      </c>
      <c r="M106" s="150">
        <f t="shared" si="18"/>
        <v>0</v>
      </c>
      <c r="N106" s="150">
        <f t="shared" si="19"/>
        <v>0</v>
      </c>
      <c r="O106" s="148">
        <f t="shared" si="20"/>
        <v>0</v>
      </c>
      <c r="P106" s="151">
        <f t="shared" si="21"/>
        <v>0</v>
      </c>
      <c r="Q106" s="71"/>
    </row>
    <row r="107" spans="2:17" s="72" customFormat="1" ht="12.75" x14ac:dyDescent="0.2">
      <c r="B107" s="70"/>
      <c r="C107" s="98" t="s">
        <v>210</v>
      </c>
      <c r="D107" s="99" t="s">
        <v>209</v>
      </c>
      <c r="E107" s="152">
        <f>IFERROR(VLOOKUP($C107,'2025'!$C$205:$U$392,19,FALSE),0)</f>
        <v>0</v>
      </c>
      <c r="F107" s="153">
        <f>IFERROR(VLOOKUP($C107,'2025'!$C$8:$U$195,19,FALSE),0)</f>
        <v>0</v>
      </c>
      <c r="G107" s="154">
        <f t="shared" si="14"/>
        <v>0</v>
      </c>
      <c r="H107" s="155">
        <f t="shared" si="15"/>
        <v>0</v>
      </c>
      <c r="I107" s="156">
        <f t="shared" si="16"/>
        <v>0</v>
      </c>
      <c r="J107" s="157">
        <f t="shared" si="17"/>
        <v>0</v>
      </c>
      <c r="K107" s="163">
        <f>VLOOKUP($C107,'2025'!$C$205:$U$392,VLOOKUP($L$4,Master!$D$9:$G$20,4,FALSE),FALSE)</f>
        <v>0</v>
      </c>
      <c r="L107" s="164">
        <f>VLOOKUP($C107,'2025'!$C$8:$U$195,VLOOKUP($L$4,Master!$D$9:$G$20,4,FALSE),FALSE)</f>
        <v>0</v>
      </c>
      <c r="M107" s="155">
        <f t="shared" si="18"/>
        <v>0</v>
      </c>
      <c r="N107" s="155">
        <f t="shared" si="19"/>
        <v>0</v>
      </c>
      <c r="O107" s="156">
        <f t="shared" si="20"/>
        <v>0</v>
      </c>
      <c r="P107" s="157">
        <f t="shared" si="21"/>
        <v>0</v>
      </c>
      <c r="Q107" s="71"/>
    </row>
    <row r="108" spans="2:17" s="72" customFormat="1" ht="12.75" x14ac:dyDescent="0.2">
      <c r="B108" s="70"/>
      <c r="C108" s="133" t="s">
        <v>211</v>
      </c>
      <c r="D108" s="134" t="s">
        <v>212</v>
      </c>
      <c r="E108" s="147">
        <f>IFERROR(VLOOKUP($C108,'2025'!$C$205:$U$392,19,FALSE),0)</f>
        <v>3954579.23</v>
      </c>
      <c r="F108" s="148">
        <f>IFERROR(VLOOKUP($C108,'2025'!$C$8:$U$195,19,FALSE),0)</f>
        <v>2758445.68</v>
      </c>
      <c r="G108" s="149">
        <f t="shared" si="14"/>
        <v>0.69753203048102796</v>
      </c>
      <c r="H108" s="150">
        <f t="shared" si="15"/>
        <v>3.4630347251864314E-4</v>
      </c>
      <c r="I108" s="148">
        <f t="shared" si="16"/>
        <v>-1196133.5499999998</v>
      </c>
      <c r="J108" s="151">
        <f t="shared" si="17"/>
        <v>-0.30246796951897204</v>
      </c>
      <c r="K108" s="147">
        <f>VLOOKUP($C108,'2025'!$C$205:$U$392,VLOOKUP($L$4,Master!$D$9:$G$20,4,FALSE),FALSE)</f>
        <v>1638695.94</v>
      </c>
      <c r="L108" s="148">
        <f>VLOOKUP($C108,'2025'!$C$8:$U$195,VLOOKUP($L$4,Master!$D$9:$G$20,4,FALSE),FALSE)</f>
        <v>1862092.1300000001</v>
      </c>
      <c r="M108" s="150">
        <f t="shared" si="18"/>
        <v>1.136325589480621</v>
      </c>
      <c r="N108" s="150">
        <f t="shared" si="19"/>
        <v>2.3377258267004796E-4</v>
      </c>
      <c r="O108" s="148">
        <f t="shared" si="20"/>
        <v>223396.19000000018</v>
      </c>
      <c r="P108" s="151">
        <f t="shared" si="21"/>
        <v>0.1363255894806209</v>
      </c>
      <c r="Q108" s="71"/>
    </row>
    <row r="109" spans="2:17" s="72" customFormat="1" ht="12.75" x14ac:dyDescent="0.2">
      <c r="B109" s="70"/>
      <c r="C109" s="98" t="s">
        <v>213</v>
      </c>
      <c r="D109" s="99" t="s">
        <v>212</v>
      </c>
      <c r="E109" s="152">
        <f>IFERROR(VLOOKUP($C109,'2025'!$C$205:$U$392,19,FALSE),0)</f>
        <v>3954579.23</v>
      </c>
      <c r="F109" s="153">
        <f>IFERROR(VLOOKUP($C109,'2025'!$C$8:$U$195,19,FALSE),0)</f>
        <v>2758445.68</v>
      </c>
      <c r="G109" s="154">
        <f t="shared" si="14"/>
        <v>0.69753203048102796</v>
      </c>
      <c r="H109" s="155">
        <f t="shared" si="15"/>
        <v>3.4630347251864314E-4</v>
      </c>
      <c r="I109" s="156">
        <f t="shared" si="16"/>
        <v>-1196133.5499999998</v>
      </c>
      <c r="J109" s="157">
        <f t="shared" si="17"/>
        <v>-0.30246796951897204</v>
      </c>
      <c r="K109" s="163">
        <f>VLOOKUP($C109,'2025'!$C$205:$U$392,VLOOKUP($L$4,Master!$D$9:$G$20,4,FALSE),FALSE)</f>
        <v>1638695.94</v>
      </c>
      <c r="L109" s="164">
        <f>VLOOKUP($C109,'2025'!$C$8:$U$195,VLOOKUP($L$4,Master!$D$9:$G$20,4,FALSE),FALSE)</f>
        <v>1862092.1300000001</v>
      </c>
      <c r="M109" s="155">
        <f t="shared" si="18"/>
        <v>1.136325589480621</v>
      </c>
      <c r="N109" s="155">
        <f t="shared" si="19"/>
        <v>2.3377258267004796E-4</v>
      </c>
      <c r="O109" s="156">
        <f t="shared" si="20"/>
        <v>223396.19000000018</v>
      </c>
      <c r="P109" s="157">
        <f t="shared" si="21"/>
        <v>0.1363255894806209</v>
      </c>
      <c r="Q109" s="71"/>
    </row>
    <row r="110" spans="2:17" s="72" customFormat="1" ht="12.75" x14ac:dyDescent="0.2">
      <c r="B110" s="70"/>
      <c r="C110" s="131" t="s">
        <v>214</v>
      </c>
      <c r="D110" s="132" t="s">
        <v>215</v>
      </c>
      <c r="E110" s="142">
        <f>IFERROR(VLOOKUP($C110,'2025'!$C$205:$U$392,19,FALSE),0)</f>
        <v>2212051.4000000004</v>
      </c>
      <c r="F110" s="143">
        <f>IFERROR(VLOOKUP($C110,'2025'!$C$8:$U$195,19,FALSE),0)</f>
        <v>1380554.7600000002</v>
      </c>
      <c r="G110" s="144">
        <f t="shared" si="14"/>
        <v>0.62410609446055365</v>
      </c>
      <c r="H110" s="145">
        <f t="shared" si="15"/>
        <v>1.7331894945639894E-4</v>
      </c>
      <c r="I110" s="143">
        <f t="shared" si="16"/>
        <v>-831496.64000000013</v>
      </c>
      <c r="J110" s="146">
        <f t="shared" si="17"/>
        <v>-0.37589390553944635</v>
      </c>
      <c r="K110" s="142">
        <f>VLOOKUP($C110,'2025'!$C$205:$U$392,VLOOKUP($L$4,Master!$D$9:$G$20,4,FALSE),FALSE)</f>
        <v>1362882.98</v>
      </c>
      <c r="L110" s="143">
        <f>VLOOKUP($C110,'2025'!$C$8:$U$195,VLOOKUP($L$4,Master!$D$9:$G$20,4,FALSE),FALSE)</f>
        <v>722765.12</v>
      </c>
      <c r="M110" s="145">
        <f t="shared" si="18"/>
        <v>0.53032074698005249</v>
      </c>
      <c r="N110" s="145">
        <f t="shared" si="19"/>
        <v>9.073808220553895E-5</v>
      </c>
      <c r="O110" s="143">
        <f t="shared" si="20"/>
        <v>-640117.86</v>
      </c>
      <c r="P110" s="146">
        <f t="shared" si="21"/>
        <v>-0.46967925301994745</v>
      </c>
      <c r="Q110" s="71"/>
    </row>
    <row r="111" spans="2:17" s="72" customFormat="1" ht="12.75" x14ac:dyDescent="0.2">
      <c r="B111" s="70"/>
      <c r="C111" s="133" t="s">
        <v>216</v>
      </c>
      <c r="D111" s="134" t="s">
        <v>217</v>
      </c>
      <c r="E111" s="147">
        <f>IFERROR(VLOOKUP($C111,'2025'!$C$205:$U$392,19,FALSE),0)</f>
        <v>0</v>
      </c>
      <c r="F111" s="148">
        <f>IFERROR(VLOOKUP($C111,'2025'!$C$8:$U$195,19,FALSE),0)</f>
        <v>0</v>
      </c>
      <c r="G111" s="149">
        <f t="shared" si="14"/>
        <v>0</v>
      </c>
      <c r="H111" s="150">
        <f t="shared" si="15"/>
        <v>0</v>
      </c>
      <c r="I111" s="148">
        <f t="shared" si="16"/>
        <v>0</v>
      </c>
      <c r="J111" s="151">
        <f t="shared" si="17"/>
        <v>0</v>
      </c>
      <c r="K111" s="147">
        <f>VLOOKUP($C111,'2025'!$C$205:$U$392,VLOOKUP($L$4,Master!$D$9:$G$20,4,FALSE),FALSE)</f>
        <v>0</v>
      </c>
      <c r="L111" s="148">
        <f>VLOOKUP($C111,'2025'!$C$8:$U$195,VLOOKUP($L$4,Master!$D$9:$G$20,4,FALSE),FALSE)</f>
        <v>0</v>
      </c>
      <c r="M111" s="150">
        <f t="shared" si="18"/>
        <v>0</v>
      </c>
      <c r="N111" s="150">
        <f t="shared" si="19"/>
        <v>0</v>
      </c>
      <c r="O111" s="148">
        <f t="shared" si="20"/>
        <v>0</v>
      </c>
      <c r="P111" s="151">
        <f t="shared" si="21"/>
        <v>0</v>
      </c>
      <c r="Q111" s="71"/>
    </row>
    <row r="112" spans="2:17" s="72" customFormat="1" ht="12.75" x14ac:dyDescent="0.2">
      <c r="B112" s="70"/>
      <c r="C112" s="98" t="s">
        <v>218</v>
      </c>
      <c r="D112" s="99" t="s">
        <v>217</v>
      </c>
      <c r="E112" s="152">
        <f>IFERROR(VLOOKUP($C112,'2025'!$C$205:$U$392,19,FALSE),0)</f>
        <v>0</v>
      </c>
      <c r="F112" s="153">
        <f>IFERROR(VLOOKUP($C112,'2025'!$C$8:$U$195,19,FALSE),0)</f>
        <v>0</v>
      </c>
      <c r="G112" s="154">
        <f t="shared" si="14"/>
        <v>0</v>
      </c>
      <c r="H112" s="155">
        <f t="shared" si="15"/>
        <v>0</v>
      </c>
      <c r="I112" s="156">
        <f t="shared" si="16"/>
        <v>0</v>
      </c>
      <c r="J112" s="157">
        <f t="shared" si="17"/>
        <v>0</v>
      </c>
      <c r="K112" s="163">
        <f>VLOOKUP($C112,'2025'!$C$205:$U$392,VLOOKUP($L$4,Master!$D$9:$G$20,4,FALSE),FALSE)</f>
        <v>0</v>
      </c>
      <c r="L112" s="164">
        <f>VLOOKUP($C112,'2025'!$C$8:$U$195,VLOOKUP($L$4,Master!$D$9:$G$20,4,FALSE),FALSE)</f>
        <v>0</v>
      </c>
      <c r="M112" s="155">
        <f t="shared" si="18"/>
        <v>0</v>
      </c>
      <c r="N112" s="155">
        <f t="shared" si="19"/>
        <v>0</v>
      </c>
      <c r="O112" s="156">
        <f t="shared" si="20"/>
        <v>0</v>
      </c>
      <c r="P112" s="157">
        <f t="shared" si="21"/>
        <v>0</v>
      </c>
      <c r="Q112" s="71"/>
    </row>
    <row r="113" spans="2:17" s="72" customFormat="1" ht="12.75" x14ac:dyDescent="0.2">
      <c r="B113" s="70"/>
      <c r="C113" s="133" t="s">
        <v>219</v>
      </c>
      <c r="D113" s="134" t="s">
        <v>220</v>
      </c>
      <c r="E113" s="147">
        <f>IFERROR(VLOOKUP($C113,'2025'!$C$205:$U$392,19,FALSE),0)</f>
        <v>0</v>
      </c>
      <c r="F113" s="148">
        <f>IFERROR(VLOOKUP($C113,'2025'!$C$8:$U$195,19,FALSE),0)</f>
        <v>0</v>
      </c>
      <c r="G113" s="149">
        <f t="shared" si="14"/>
        <v>0</v>
      </c>
      <c r="H113" s="150">
        <f t="shared" si="15"/>
        <v>0</v>
      </c>
      <c r="I113" s="148">
        <f t="shared" si="16"/>
        <v>0</v>
      </c>
      <c r="J113" s="151">
        <f t="shared" si="17"/>
        <v>0</v>
      </c>
      <c r="K113" s="147">
        <f>VLOOKUP($C113,'2025'!$C$205:$U$392,VLOOKUP($L$4,Master!$D$9:$G$20,4,FALSE),FALSE)</f>
        <v>0</v>
      </c>
      <c r="L113" s="148">
        <f>VLOOKUP($C113,'2025'!$C$8:$U$195,VLOOKUP($L$4,Master!$D$9:$G$20,4,FALSE),FALSE)</f>
        <v>0</v>
      </c>
      <c r="M113" s="150">
        <f t="shared" si="18"/>
        <v>0</v>
      </c>
      <c r="N113" s="150">
        <f t="shared" si="19"/>
        <v>0</v>
      </c>
      <c r="O113" s="148">
        <f t="shared" si="20"/>
        <v>0</v>
      </c>
      <c r="P113" s="151">
        <f t="shared" si="21"/>
        <v>0</v>
      </c>
      <c r="Q113" s="71"/>
    </row>
    <row r="114" spans="2:17" s="72" customFormat="1" ht="12.75" x14ac:dyDescent="0.2">
      <c r="B114" s="70"/>
      <c r="C114" s="98" t="s">
        <v>221</v>
      </c>
      <c r="D114" s="99" t="s">
        <v>220</v>
      </c>
      <c r="E114" s="152">
        <f>IFERROR(VLOOKUP($C114,'2025'!$C$205:$U$392,19,FALSE),0)</f>
        <v>0</v>
      </c>
      <c r="F114" s="153">
        <f>IFERROR(VLOOKUP($C114,'2025'!$C$8:$U$195,19,FALSE),0)</f>
        <v>0</v>
      </c>
      <c r="G114" s="154">
        <f t="shared" si="14"/>
        <v>0</v>
      </c>
      <c r="H114" s="155">
        <f t="shared" si="15"/>
        <v>0</v>
      </c>
      <c r="I114" s="156">
        <f t="shared" si="16"/>
        <v>0</v>
      </c>
      <c r="J114" s="157">
        <f t="shared" si="17"/>
        <v>0</v>
      </c>
      <c r="K114" s="163">
        <f>VLOOKUP($C114,'2025'!$C$205:$U$392,VLOOKUP($L$4,Master!$D$9:$G$20,4,FALSE),FALSE)</f>
        <v>0</v>
      </c>
      <c r="L114" s="164">
        <f>VLOOKUP($C114,'2025'!$C$8:$U$195,VLOOKUP($L$4,Master!$D$9:$G$20,4,FALSE),FALSE)</f>
        <v>0</v>
      </c>
      <c r="M114" s="155">
        <f t="shared" si="18"/>
        <v>0</v>
      </c>
      <c r="N114" s="155">
        <f t="shared" si="19"/>
        <v>0</v>
      </c>
      <c r="O114" s="156">
        <f t="shared" si="20"/>
        <v>0</v>
      </c>
      <c r="P114" s="157">
        <f t="shared" si="21"/>
        <v>0</v>
      </c>
      <c r="Q114" s="71"/>
    </row>
    <row r="115" spans="2:17" s="72" customFormat="1" ht="12.75" x14ac:dyDescent="0.2">
      <c r="B115" s="70"/>
      <c r="C115" s="133" t="s">
        <v>222</v>
      </c>
      <c r="D115" s="134" t="s">
        <v>223</v>
      </c>
      <c r="E115" s="147">
        <f>IFERROR(VLOOKUP($C115,'2025'!$C$205:$U$392,19,FALSE),0)</f>
        <v>0</v>
      </c>
      <c r="F115" s="148">
        <f>IFERROR(VLOOKUP($C115,'2025'!$C$8:$U$195,19,FALSE),0)</f>
        <v>0</v>
      </c>
      <c r="G115" s="149">
        <f t="shared" si="14"/>
        <v>0</v>
      </c>
      <c r="H115" s="150">
        <f t="shared" si="15"/>
        <v>0</v>
      </c>
      <c r="I115" s="148">
        <f t="shared" si="16"/>
        <v>0</v>
      </c>
      <c r="J115" s="151">
        <f t="shared" si="17"/>
        <v>0</v>
      </c>
      <c r="K115" s="147">
        <f>VLOOKUP($C115,'2025'!$C$205:$U$392,VLOOKUP($L$4,Master!$D$9:$G$20,4,FALSE),FALSE)</f>
        <v>0</v>
      </c>
      <c r="L115" s="148">
        <f>VLOOKUP($C115,'2025'!$C$8:$U$195,VLOOKUP($L$4,Master!$D$9:$G$20,4,FALSE),FALSE)</f>
        <v>0</v>
      </c>
      <c r="M115" s="150">
        <f t="shared" si="18"/>
        <v>0</v>
      </c>
      <c r="N115" s="150">
        <f t="shared" si="19"/>
        <v>0</v>
      </c>
      <c r="O115" s="148">
        <f t="shared" si="20"/>
        <v>0</v>
      </c>
      <c r="P115" s="151">
        <f t="shared" si="21"/>
        <v>0</v>
      </c>
      <c r="Q115" s="71"/>
    </row>
    <row r="116" spans="2:17" s="72" customFormat="1" ht="12.75" x14ac:dyDescent="0.2">
      <c r="B116" s="70"/>
      <c r="C116" s="98" t="s">
        <v>224</v>
      </c>
      <c r="D116" s="99" t="s">
        <v>223</v>
      </c>
      <c r="E116" s="152">
        <f>IFERROR(VLOOKUP($C116,'2025'!$C$205:$U$392,19,FALSE),0)</f>
        <v>0</v>
      </c>
      <c r="F116" s="153">
        <f>IFERROR(VLOOKUP($C116,'2025'!$C$8:$U$195,19,FALSE),0)</f>
        <v>0</v>
      </c>
      <c r="G116" s="154">
        <f t="shared" si="14"/>
        <v>0</v>
      </c>
      <c r="H116" s="155">
        <f t="shared" si="15"/>
        <v>0</v>
      </c>
      <c r="I116" s="156">
        <f t="shared" si="16"/>
        <v>0</v>
      </c>
      <c r="J116" s="157">
        <f t="shared" si="17"/>
        <v>0</v>
      </c>
      <c r="K116" s="163">
        <f>VLOOKUP($C116,'2025'!$C$205:$U$392,VLOOKUP($L$4,Master!$D$9:$G$20,4,FALSE),FALSE)</f>
        <v>0</v>
      </c>
      <c r="L116" s="164">
        <f>VLOOKUP($C116,'2025'!$C$8:$U$195,VLOOKUP($L$4,Master!$D$9:$G$20,4,FALSE),FALSE)</f>
        <v>0</v>
      </c>
      <c r="M116" s="155">
        <f t="shared" si="18"/>
        <v>0</v>
      </c>
      <c r="N116" s="155">
        <f t="shared" si="19"/>
        <v>0</v>
      </c>
      <c r="O116" s="156">
        <f t="shared" si="20"/>
        <v>0</v>
      </c>
      <c r="P116" s="157">
        <f t="shared" si="21"/>
        <v>0</v>
      </c>
      <c r="Q116" s="71"/>
    </row>
    <row r="117" spans="2:17" s="72" customFormat="1" ht="12.75" x14ac:dyDescent="0.2">
      <c r="B117" s="70"/>
      <c r="C117" s="133" t="s">
        <v>225</v>
      </c>
      <c r="D117" s="134" t="s">
        <v>226</v>
      </c>
      <c r="E117" s="147">
        <f>IFERROR(VLOOKUP($C117,'2025'!$C$205:$U$392,19,FALSE),0)</f>
        <v>0</v>
      </c>
      <c r="F117" s="148">
        <f>IFERROR(VLOOKUP($C117,'2025'!$C$8:$U$195,19,FALSE),0)</f>
        <v>0</v>
      </c>
      <c r="G117" s="149">
        <f t="shared" si="14"/>
        <v>0</v>
      </c>
      <c r="H117" s="150">
        <f t="shared" si="15"/>
        <v>0</v>
      </c>
      <c r="I117" s="148">
        <f t="shared" si="16"/>
        <v>0</v>
      </c>
      <c r="J117" s="151">
        <f t="shared" si="17"/>
        <v>0</v>
      </c>
      <c r="K117" s="147">
        <f>VLOOKUP($C117,'2025'!$C$205:$U$392,VLOOKUP($L$4,Master!$D$9:$G$20,4,FALSE),FALSE)</f>
        <v>0</v>
      </c>
      <c r="L117" s="148">
        <f>VLOOKUP($C117,'2025'!$C$8:$U$195,VLOOKUP($L$4,Master!$D$9:$G$20,4,FALSE),FALSE)</f>
        <v>0</v>
      </c>
      <c r="M117" s="150">
        <f t="shared" si="18"/>
        <v>0</v>
      </c>
      <c r="N117" s="150">
        <f t="shared" si="19"/>
        <v>0</v>
      </c>
      <c r="O117" s="148">
        <f t="shared" si="20"/>
        <v>0</v>
      </c>
      <c r="P117" s="151">
        <f t="shared" si="21"/>
        <v>0</v>
      </c>
      <c r="Q117" s="71"/>
    </row>
    <row r="118" spans="2:17" s="72" customFormat="1" ht="12.75" x14ac:dyDescent="0.2">
      <c r="B118" s="70"/>
      <c r="C118" s="98" t="s">
        <v>227</v>
      </c>
      <c r="D118" s="99" t="s">
        <v>226</v>
      </c>
      <c r="E118" s="152">
        <f>IFERROR(VLOOKUP($C118,'2025'!$C$205:$U$392,19,FALSE),0)</f>
        <v>0</v>
      </c>
      <c r="F118" s="153">
        <f>IFERROR(VLOOKUP($C118,'2025'!$C$8:$U$195,19,FALSE),0)</f>
        <v>0</v>
      </c>
      <c r="G118" s="154">
        <f t="shared" si="14"/>
        <v>0</v>
      </c>
      <c r="H118" s="155">
        <f t="shared" si="15"/>
        <v>0</v>
      </c>
      <c r="I118" s="156">
        <f t="shared" si="16"/>
        <v>0</v>
      </c>
      <c r="J118" s="157">
        <f t="shared" si="17"/>
        <v>0</v>
      </c>
      <c r="K118" s="163">
        <f>VLOOKUP($C118,'2025'!$C$205:$U$392,VLOOKUP($L$4,Master!$D$9:$G$20,4,FALSE),FALSE)</f>
        <v>0</v>
      </c>
      <c r="L118" s="164">
        <f>VLOOKUP($C118,'2025'!$C$8:$U$195,VLOOKUP($L$4,Master!$D$9:$G$20,4,FALSE),FALSE)</f>
        <v>0</v>
      </c>
      <c r="M118" s="155">
        <f t="shared" si="18"/>
        <v>0</v>
      </c>
      <c r="N118" s="155">
        <f t="shared" si="19"/>
        <v>0</v>
      </c>
      <c r="O118" s="156">
        <f t="shared" si="20"/>
        <v>0</v>
      </c>
      <c r="P118" s="157">
        <f t="shared" si="21"/>
        <v>0</v>
      </c>
      <c r="Q118" s="71"/>
    </row>
    <row r="119" spans="2:17" s="72" customFormat="1" ht="12.75" x14ac:dyDescent="0.2">
      <c r="B119" s="70"/>
      <c r="C119" s="133" t="s">
        <v>228</v>
      </c>
      <c r="D119" s="134" t="s">
        <v>229</v>
      </c>
      <c r="E119" s="147">
        <f>IFERROR(VLOOKUP($C119,'2025'!$C$205:$U$392,19,FALSE),0)</f>
        <v>0</v>
      </c>
      <c r="F119" s="148">
        <f>IFERROR(VLOOKUP($C119,'2025'!$C$8:$U$195,19,FALSE),0)</f>
        <v>0</v>
      </c>
      <c r="G119" s="149">
        <f t="shared" si="14"/>
        <v>0</v>
      </c>
      <c r="H119" s="150">
        <f t="shared" si="15"/>
        <v>0</v>
      </c>
      <c r="I119" s="148">
        <f t="shared" si="16"/>
        <v>0</v>
      </c>
      <c r="J119" s="151">
        <f t="shared" si="17"/>
        <v>0</v>
      </c>
      <c r="K119" s="147">
        <f>VLOOKUP($C119,'2025'!$C$205:$U$392,VLOOKUP($L$4,Master!$D$9:$G$20,4,FALSE),FALSE)</f>
        <v>0</v>
      </c>
      <c r="L119" s="148">
        <f>VLOOKUP($C119,'2025'!$C$8:$U$195,VLOOKUP($L$4,Master!$D$9:$G$20,4,FALSE),FALSE)</f>
        <v>0</v>
      </c>
      <c r="M119" s="150">
        <f t="shared" si="18"/>
        <v>0</v>
      </c>
      <c r="N119" s="150">
        <f t="shared" si="19"/>
        <v>0</v>
      </c>
      <c r="O119" s="148">
        <f t="shared" si="20"/>
        <v>0</v>
      </c>
      <c r="P119" s="151">
        <f t="shared" si="21"/>
        <v>0</v>
      </c>
      <c r="Q119" s="71"/>
    </row>
    <row r="120" spans="2:17" s="72" customFormat="1" ht="12.75" x14ac:dyDescent="0.2">
      <c r="B120" s="70"/>
      <c r="C120" s="98" t="s">
        <v>230</v>
      </c>
      <c r="D120" s="99" t="s">
        <v>229</v>
      </c>
      <c r="E120" s="152">
        <f>IFERROR(VLOOKUP($C120,'2025'!$C$205:$U$392,19,FALSE),0)</f>
        <v>0</v>
      </c>
      <c r="F120" s="153">
        <f>IFERROR(VLOOKUP($C120,'2025'!$C$8:$U$195,19,FALSE),0)</f>
        <v>0</v>
      </c>
      <c r="G120" s="154">
        <f t="shared" si="14"/>
        <v>0</v>
      </c>
      <c r="H120" s="155">
        <f t="shared" si="15"/>
        <v>0</v>
      </c>
      <c r="I120" s="156">
        <f t="shared" si="16"/>
        <v>0</v>
      </c>
      <c r="J120" s="157">
        <f t="shared" si="17"/>
        <v>0</v>
      </c>
      <c r="K120" s="163">
        <f>VLOOKUP($C120,'2025'!$C$205:$U$392,VLOOKUP($L$4,Master!$D$9:$G$20,4,FALSE),FALSE)</f>
        <v>0</v>
      </c>
      <c r="L120" s="164">
        <f>VLOOKUP($C120,'2025'!$C$8:$U$195,VLOOKUP($L$4,Master!$D$9:$G$20,4,FALSE),FALSE)</f>
        <v>0</v>
      </c>
      <c r="M120" s="155">
        <f t="shared" si="18"/>
        <v>0</v>
      </c>
      <c r="N120" s="155">
        <f t="shared" si="19"/>
        <v>0</v>
      </c>
      <c r="O120" s="156">
        <f t="shared" si="20"/>
        <v>0</v>
      </c>
      <c r="P120" s="157">
        <f t="shared" si="21"/>
        <v>0</v>
      </c>
      <c r="Q120" s="71"/>
    </row>
    <row r="121" spans="2:17" s="72" customFormat="1" ht="12.75" x14ac:dyDescent="0.2">
      <c r="B121" s="70"/>
      <c r="C121" s="133" t="s">
        <v>231</v>
      </c>
      <c r="D121" s="134" t="s">
        <v>232</v>
      </c>
      <c r="E121" s="147">
        <f>IFERROR(VLOOKUP($C121,'2025'!$C$205:$U$392,19,FALSE),0)</f>
        <v>2212051.4000000004</v>
      </c>
      <c r="F121" s="148">
        <f>IFERROR(VLOOKUP($C121,'2025'!$C$8:$U$195,19,FALSE),0)</f>
        <v>1380554.7600000002</v>
      </c>
      <c r="G121" s="149">
        <f t="shared" si="14"/>
        <v>0.62410609446055365</v>
      </c>
      <c r="H121" s="150">
        <f t="shared" si="15"/>
        <v>1.7331894945639894E-4</v>
      </c>
      <c r="I121" s="148">
        <f t="shared" si="16"/>
        <v>-831496.64000000013</v>
      </c>
      <c r="J121" s="151">
        <f t="shared" si="17"/>
        <v>-0.37589390553944635</v>
      </c>
      <c r="K121" s="147">
        <f>VLOOKUP($C121,'2025'!$C$205:$U$392,VLOOKUP($L$4,Master!$D$9:$G$20,4,FALSE),FALSE)</f>
        <v>1362882.98</v>
      </c>
      <c r="L121" s="148">
        <f>VLOOKUP($C121,'2025'!$C$8:$U$195,VLOOKUP($L$4,Master!$D$9:$G$20,4,FALSE),FALSE)</f>
        <v>722765.12</v>
      </c>
      <c r="M121" s="150">
        <f t="shared" si="18"/>
        <v>0.53032074698005249</v>
      </c>
      <c r="N121" s="150">
        <f t="shared" si="19"/>
        <v>9.073808220553895E-5</v>
      </c>
      <c r="O121" s="148">
        <f t="shared" si="20"/>
        <v>-640117.86</v>
      </c>
      <c r="P121" s="151">
        <f t="shared" si="21"/>
        <v>-0.46967925301994745</v>
      </c>
      <c r="Q121" s="71"/>
    </row>
    <row r="122" spans="2:17" s="72" customFormat="1" ht="12.75" x14ac:dyDescent="0.2">
      <c r="B122" s="70"/>
      <c r="C122" s="98" t="s">
        <v>233</v>
      </c>
      <c r="D122" s="99" t="s">
        <v>232</v>
      </c>
      <c r="E122" s="152">
        <f>IFERROR(VLOOKUP($C122,'2025'!$C$205:$U$392,19,FALSE),0)</f>
        <v>2212051.4000000004</v>
      </c>
      <c r="F122" s="153">
        <f>IFERROR(VLOOKUP($C122,'2025'!$C$8:$U$195,19,FALSE),0)</f>
        <v>1380554.7600000002</v>
      </c>
      <c r="G122" s="154">
        <f t="shared" si="14"/>
        <v>0.62410609446055365</v>
      </c>
      <c r="H122" s="155">
        <f t="shared" si="15"/>
        <v>1.7331894945639894E-4</v>
      </c>
      <c r="I122" s="156">
        <f t="shared" si="16"/>
        <v>-831496.64000000013</v>
      </c>
      <c r="J122" s="157">
        <f t="shared" si="17"/>
        <v>-0.37589390553944635</v>
      </c>
      <c r="K122" s="163">
        <f>VLOOKUP($C122,'2025'!$C$205:$U$392,VLOOKUP($L$4,Master!$D$9:$G$20,4,FALSE),FALSE)</f>
        <v>1362882.98</v>
      </c>
      <c r="L122" s="164">
        <f>VLOOKUP($C122,'2025'!$C$8:$U$195,VLOOKUP($L$4,Master!$D$9:$G$20,4,FALSE),FALSE)</f>
        <v>722765.12</v>
      </c>
      <c r="M122" s="155">
        <f t="shared" si="18"/>
        <v>0.53032074698005249</v>
      </c>
      <c r="N122" s="155">
        <f t="shared" si="19"/>
        <v>9.073808220553895E-5</v>
      </c>
      <c r="O122" s="156">
        <f t="shared" si="20"/>
        <v>-640117.86</v>
      </c>
      <c r="P122" s="157">
        <f t="shared" si="21"/>
        <v>-0.46967925301994745</v>
      </c>
      <c r="Q122" s="71"/>
    </row>
    <row r="123" spans="2:17" s="72" customFormat="1" ht="12.75" x14ac:dyDescent="0.2">
      <c r="B123" s="70"/>
      <c r="C123" s="131" t="s">
        <v>234</v>
      </c>
      <c r="D123" s="132" t="s">
        <v>33</v>
      </c>
      <c r="E123" s="142">
        <f>IFERROR(VLOOKUP($C123,'2025'!$C$205:$U$392,19,FALSE),0)</f>
        <v>108785771.06000003</v>
      </c>
      <c r="F123" s="143">
        <f>IFERROR(VLOOKUP($C123,'2025'!$C$8:$U$195,19,FALSE),0)</f>
        <v>99428387.640000015</v>
      </c>
      <c r="G123" s="144">
        <f t="shared" si="14"/>
        <v>0.91398338837126947</v>
      </c>
      <c r="H123" s="145">
        <f t="shared" si="15"/>
        <v>1.2482535420694506E-2</v>
      </c>
      <c r="I123" s="143">
        <f t="shared" si="16"/>
        <v>-9357383.4200000167</v>
      </c>
      <c r="J123" s="146">
        <f t="shared" si="17"/>
        <v>-8.6016611628730533E-2</v>
      </c>
      <c r="K123" s="142">
        <f>VLOOKUP($C123,'2025'!$C$205:$U$392,VLOOKUP($L$4,Master!$D$9:$G$20,4,FALSE),FALSE)</f>
        <v>40022583.570000008</v>
      </c>
      <c r="L123" s="143">
        <f>VLOOKUP($C123,'2025'!$C$8:$U$195,VLOOKUP($L$4,Master!$D$9:$G$20,4,FALSE),FALSE)</f>
        <v>47355466.600000009</v>
      </c>
      <c r="M123" s="145">
        <f t="shared" si="18"/>
        <v>1.1832186324797023</v>
      </c>
      <c r="N123" s="145">
        <f t="shared" si="19"/>
        <v>5.9451460818038026E-3</v>
      </c>
      <c r="O123" s="143">
        <f t="shared" si="20"/>
        <v>7332883.0300000012</v>
      </c>
      <c r="P123" s="146">
        <f t="shared" si="21"/>
        <v>0.18321863247970224</v>
      </c>
      <c r="Q123" s="71"/>
    </row>
    <row r="124" spans="2:17" s="72" customFormat="1" ht="12.75" x14ac:dyDescent="0.2">
      <c r="B124" s="70"/>
      <c r="C124" s="133" t="s">
        <v>235</v>
      </c>
      <c r="D124" s="134" t="s">
        <v>236</v>
      </c>
      <c r="E124" s="147">
        <f>IFERROR(VLOOKUP($C124,'2025'!$C$205:$U$392,19,FALSE),0)</f>
        <v>0</v>
      </c>
      <c r="F124" s="148">
        <f>IFERROR(VLOOKUP($C124,'2025'!$C$8:$U$195,19,FALSE),0)</f>
        <v>0</v>
      </c>
      <c r="G124" s="149">
        <f t="shared" si="14"/>
        <v>0</v>
      </c>
      <c r="H124" s="150">
        <f t="shared" si="15"/>
        <v>0</v>
      </c>
      <c r="I124" s="148">
        <f t="shared" si="16"/>
        <v>0</v>
      </c>
      <c r="J124" s="151">
        <f t="shared" si="17"/>
        <v>0</v>
      </c>
      <c r="K124" s="147">
        <f>VLOOKUP($C124,'2025'!$C$205:$U$392,VLOOKUP($L$4,Master!$D$9:$G$20,4,FALSE),FALSE)</f>
        <v>0</v>
      </c>
      <c r="L124" s="148">
        <f>VLOOKUP($C124,'2025'!$C$8:$U$195,VLOOKUP($L$4,Master!$D$9:$G$20,4,FALSE),FALSE)</f>
        <v>0</v>
      </c>
      <c r="M124" s="150">
        <f t="shared" si="18"/>
        <v>0</v>
      </c>
      <c r="N124" s="150">
        <f t="shared" si="19"/>
        <v>0</v>
      </c>
      <c r="O124" s="148">
        <f t="shared" si="20"/>
        <v>0</v>
      </c>
      <c r="P124" s="151">
        <f t="shared" si="21"/>
        <v>0</v>
      </c>
      <c r="Q124" s="71"/>
    </row>
    <row r="125" spans="2:17" s="72" customFormat="1" ht="12.75" x14ac:dyDescent="0.2">
      <c r="B125" s="70"/>
      <c r="C125" s="98" t="s">
        <v>237</v>
      </c>
      <c r="D125" s="99" t="s">
        <v>238</v>
      </c>
      <c r="E125" s="152">
        <f>IFERROR(VLOOKUP($C125,'2025'!$C$205:$U$392,19,FALSE),0)</f>
        <v>0</v>
      </c>
      <c r="F125" s="153">
        <f>IFERROR(VLOOKUP($C125,'2025'!$C$8:$U$195,19,FALSE),0)</f>
        <v>0</v>
      </c>
      <c r="G125" s="154">
        <f t="shared" si="14"/>
        <v>0</v>
      </c>
      <c r="H125" s="155">
        <f t="shared" si="15"/>
        <v>0</v>
      </c>
      <c r="I125" s="156">
        <f t="shared" si="16"/>
        <v>0</v>
      </c>
      <c r="J125" s="157">
        <f t="shared" si="17"/>
        <v>0</v>
      </c>
      <c r="K125" s="163">
        <f>VLOOKUP($C125,'2025'!$C$205:$U$392,VLOOKUP($L$4,Master!$D$9:$G$20,4,FALSE),FALSE)</f>
        <v>0</v>
      </c>
      <c r="L125" s="164">
        <f>VLOOKUP($C125,'2025'!$C$8:$U$195,VLOOKUP($L$4,Master!$D$9:$G$20,4,FALSE),FALSE)</f>
        <v>0</v>
      </c>
      <c r="M125" s="155">
        <f t="shared" si="18"/>
        <v>0</v>
      </c>
      <c r="N125" s="155">
        <f t="shared" si="19"/>
        <v>0</v>
      </c>
      <c r="O125" s="156">
        <f t="shared" si="20"/>
        <v>0</v>
      </c>
      <c r="P125" s="157">
        <f t="shared" si="21"/>
        <v>0</v>
      </c>
      <c r="Q125" s="71"/>
    </row>
    <row r="126" spans="2:17" s="72" customFormat="1" ht="12.75" x14ac:dyDescent="0.2">
      <c r="B126" s="70"/>
      <c r="C126" s="98" t="s">
        <v>239</v>
      </c>
      <c r="D126" s="99" t="s">
        <v>240</v>
      </c>
      <c r="E126" s="152">
        <f>IFERROR(VLOOKUP($C126,'2025'!$C$205:$U$392,19,FALSE),0)</f>
        <v>0</v>
      </c>
      <c r="F126" s="153">
        <f>IFERROR(VLOOKUP($C126,'2025'!$C$8:$U$195,19,FALSE),0)</f>
        <v>0</v>
      </c>
      <c r="G126" s="154">
        <f t="shared" si="14"/>
        <v>0</v>
      </c>
      <c r="H126" s="155">
        <f t="shared" si="15"/>
        <v>0</v>
      </c>
      <c r="I126" s="156">
        <f t="shared" si="16"/>
        <v>0</v>
      </c>
      <c r="J126" s="157">
        <f t="shared" si="17"/>
        <v>0</v>
      </c>
      <c r="K126" s="163">
        <f>VLOOKUP($C126,'2025'!$C$205:$U$392,VLOOKUP($L$4,Master!$D$9:$G$20,4,FALSE),FALSE)</f>
        <v>0</v>
      </c>
      <c r="L126" s="164">
        <f>VLOOKUP($C126,'2025'!$C$8:$U$195,VLOOKUP($L$4,Master!$D$9:$G$20,4,FALSE),FALSE)</f>
        <v>0</v>
      </c>
      <c r="M126" s="155">
        <f t="shared" si="18"/>
        <v>0</v>
      </c>
      <c r="N126" s="155">
        <f t="shared" si="19"/>
        <v>0</v>
      </c>
      <c r="O126" s="156">
        <f t="shared" si="20"/>
        <v>0</v>
      </c>
      <c r="P126" s="157">
        <f t="shared" si="21"/>
        <v>0</v>
      </c>
      <c r="Q126" s="71"/>
    </row>
    <row r="127" spans="2:17" s="72" customFormat="1" ht="12.75" x14ac:dyDescent="0.2">
      <c r="B127" s="70"/>
      <c r="C127" s="98" t="s">
        <v>241</v>
      </c>
      <c r="D127" s="99" t="s">
        <v>242</v>
      </c>
      <c r="E127" s="152">
        <f>IFERROR(VLOOKUP($C127,'2025'!$C$205:$U$392,19,FALSE),0)</f>
        <v>0</v>
      </c>
      <c r="F127" s="153">
        <f>IFERROR(VLOOKUP($C127,'2025'!$C$8:$U$195,19,FALSE),0)</f>
        <v>0</v>
      </c>
      <c r="G127" s="154">
        <f t="shared" si="14"/>
        <v>0</v>
      </c>
      <c r="H127" s="155">
        <f t="shared" si="15"/>
        <v>0</v>
      </c>
      <c r="I127" s="156">
        <f t="shared" si="16"/>
        <v>0</v>
      </c>
      <c r="J127" s="157">
        <f t="shared" si="17"/>
        <v>0</v>
      </c>
      <c r="K127" s="163">
        <f>VLOOKUP($C127,'2025'!$C$205:$U$392,VLOOKUP($L$4,Master!$D$9:$G$20,4,FALSE),FALSE)</f>
        <v>0</v>
      </c>
      <c r="L127" s="164">
        <f>VLOOKUP($C127,'2025'!$C$8:$U$195,VLOOKUP($L$4,Master!$D$9:$G$20,4,FALSE),FALSE)</f>
        <v>0</v>
      </c>
      <c r="M127" s="155">
        <f t="shared" si="18"/>
        <v>0</v>
      </c>
      <c r="N127" s="155">
        <f t="shared" si="19"/>
        <v>0</v>
      </c>
      <c r="O127" s="156">
        <f t="shared" si="20"/>
        <v>0</v>
      </c>
      <c r="P127" s="157">
        <f t="shared" si="21"/>
        <v>0</v>
      </c>
      <c r="Q127" s="71"/>
    </row>
    <row r="128" spans="2:17" s="72" customFormat="1" ht="12.75" x14ac:dyDescent="0.2">
      <c r="B128" s="70"/>
      <c r="C128" s="133" t="s">
        <v>243</v>
      </c>
      <c r="D128" s="134" t="s">
        <v>244</v>
      </c>
      <c r="E128" s="147">
        <f>IFERROR(VLOOKUP($C128,'2025'!$C$205:$U$392,19,FALSE),0)</f>
        <v>0</v>
      </c>
      <c r="F128" s="148">
        <f>IFERROR(VLOOKUP($C128,'2025'!$C$8:$U$195,19,FALSE),0)</f>
        <v>0</v>
      </c>
      <c r="G128" s="149">
        <f t="shared" si="14"/>
        <v>0</v>
      </c>
      <c r="H128" s="150">
        <f t="shared" si="15"/>
        <v>0</v>
      </c>
      <c r="I128" s="148">
        <f t="shared" si="16"/>
        <v>0</v>
      </c>
      <c r="J128" s="151">
        <f t="shared" si="17"/>
        <v>0</v>
      </c>
      <c r="K128" s="147">
        <f>VLOOKUP($C128,'2025'!$C$205:$U$392,VLOOKUP($L$4,Master!$D$9:$G$20,4,FALSE),FALSE)</f>
        <v>0</v>
      </c>
      <c r="L128" s="148">
        <f>VLOOKUP($C128,'2025'!$C$8:$U$195,VLOOKUP($L$4,Master!$D$9:$G$20,4,FALSE),FALSE)</f>
        <v>0</v>
      </c>
      <c r="M128" s="150">
        <f t="shared" si="18"/>
        <v>0</v>
      </c>
      <c r="N128" s="150">
        <f t="shared" si="19"/>
        <v>0</v>
      </c>
      <c r="O128" s="148">
        <f t="shared" si="20"/>
        <v>0</v>
      </c>
      <c r="P128" s="151">
        <f t="shared" si="21"/>
        <v>0</v>
      </c>
      <c r="Q128" s="71"/>
    </row>
    <row r="129" spans="2:17" s="72" customFormat="1" ht="12.75" x14ac:dyDescent="0.2">
      <c r="B129" s="70"/>
      <c r="C129" s="98" t="s">
        <v>245</v>
      </c>
      <c r="D129" s="99" t="s">
        <v>246</v>
      </c>
      <c r="E129" s="152">
        <f>IFERROR(VLOOKUP($C129,'2025'!$C$205:$U$392,19,FALSE),0)</f>
        <v>0</v>
      </c>
      <c r="F129" s="153">
        <f>IFERROR(VLOOKUP($C129,'2025'!$C$8:$U$195,19,FALSE),0)</f>
        <v>0</v>
      </c>
      <c r="G129" s="154">
        <f t="shared" si="14"/>
        <v>0</v>
      </c>
      <c r="H129" s="155">
        <f t="shared" si="15"/>
        <v>0</v>
      </c>
      <c r="I129" s="156">
        <f t="shared" si="16"/>
        <v>0</v>
      </c>
      <c r="J129" s="157">
        <f t="shared" si="17"/>
        <v>0</v>
      </c>
      <c r="K129" s="163">
        <f>VLOOKUP($C129,'2025'!$C$205:$U$392,VLOOKUP($L$4,Master!$D$9:$G$20,4,FALSE),FALSE)</f>
        <v>0</v>
      </c>
      <c r="L129" s="164">
        <f>VLOOKUP($C129,'2025'!$C$8:$U$195,VLOOKUP($L$4,Master!$D$9:$G$20,4,FALSE),FALSE)</f>
        <v>0</v>
      </c>
      <c r="M129" s="155">
        <f t="shared" si="18"/>
        <v>0</v>
      </c>
      <c r="N129" s="155">
        <f t="shared" si="19"/>
        <v>0</v>
      </c>
      <c r="O129" s="156">
        <f t="shared" si="20"/>
        <v>0</v>
      </c>
      <c r="P129" s="157">
        <f t="shared" si="21"/>
        <v>0</v>
      </c>
      <c r="Q129" s="71"/>
    </row>
    <row r="130" spans="2:17" s="72" customFormat="1" ht="12.75" x14ac:dyDescent="0.2">
      <c r="B130" s="70"/>
      <c r="C130" s="98" t="s">
        <v>247</v>
      </c>
      <c r="D130" s="99" t="s">
        <v>248</v>
      </c>
      <c r="E130" s="152">
        <f>IFERROR(VLOOKUP($C130,'2025'!$C$205:$U$392,19,FALSE),0)</f>
        <v>0</v>
      </c>
      <c r="F130" s="153">
        <f>IFERROR(VLOOKUP($C130,'2025'!$C$8:$U$195,19,FALSE),0)</f>
        <v>0</v>
      </c>
      <c r="G130" s="154">
        <f t="shared" si="14"/>
        <v>0</v>
      </c>
      <c r="H130" s="155">
        <f t="shared" si="15"/>
        <v>0</v>
      </c>
      <c r="I130" s="156">
        <f t="shared" si="16"/>
        <v>0</v>
      </c>
      <c r="J130" s="157">
        <f t="shared" si="17"/>
        <v>0</v>
      </c>
      <c r="K130" s="163">
        <f>VLOOKUP($C130,'2025'!$C$205:$U$392,VLOOKUP($L$4,Master!$D$9:$G$20,4,FALSE),FALSE)</f>
        <v>0</v>
      </c>
      <c r="L130" s="164">
        <f>VLOOKUP($C130,'2025'!$C$8:$U$195,VLOOKUP($L$4,Master!$D$9:$G$20,4,FALSE),FALSE)</f>
        <v>0</v>
      </c>
      <c r="M130" s="155">
        <f t="shared" si="18"/>
        <v>0</v>
      </c>
      <c r="N130" s="155">
        <f t="shared" si="19"/>
        <v>0</v>
      </c>
      <c r="O130" s="156">
        <f t="shared" si="20"/>
        <v>0</v>
      </c>
      <c r="P130" s="157">
        <f t="shared" si="21"/>
        <v>0</v>
      </c>
      <c r="Q130" s="71"/>
    </row>
    <row r="131" spans="2:17" s="72" customFormat="1" ht="12.75" x14ac:dyDescent="0.2">
      <c r="B131" s="70"/>
      <c r="C131" s="98" t="s">
        <v>249</v>
      </c>
      <c r="D131" s="99" t="s">
        <v>250</v>
      </c>
      <c r="E131" s="152">
        <f>IFERROR(VLOOKUP($C131,'2025'!$C$205:$U$392,19,FALSE),0)</f>
        <v>0</v>
      </c>
      <c r="F131" s="153">
        <f>IFERROR(VLOOKUP($C131,'2025'!$C$8:$U$195,19,FALSE),0)</f>
        <v>0</v>
      </c>
      <c r="G131" s="154">
        <f t="shared" si="14"/>
        <v>0</v>
      </c>
      <c r="H131" s="155">
        <f t="shared" si="15"/>
        <v>0</v>
      </c>
      <c r="I131" s="156">
        <f t="shared" si="16"/>
        <v>0</v>
      </c>
      <c r="J131" s="157">
        <f t="shared" si="17"/>
        <v>0</v>
      </c>
      <c r="K131" s="163">
        <f>VLOOKUP($C131,'2025'!$C$205:$U$392,VLOOKUP($L$4,Master!$D$9:$G$20,4,FALSE),FALSE)</f>
        <v>0</v>
      </c>
      <c r="L131" s="164">
        <f>VLOOKUP($C131,'2025'!$C$8:$U$195,VLOOKUP($L$4,Master!$D$9:$G$20,4,FALSE),FALSE)</f>
        <v>0</v>
      </c>
      <c r="M131" s="155">
        <f t="shared" si="18"/>
        <v>0</v>
      </c>
      <c r="N131" s="155">
        <f t="shared" si="19"/>
        <v>0</v>
      </c>
      <c r="O131" s="156">
        <f t="shared" si="20"/>
        <v>0</v>
      </c>
      <c r="P131" s="157">
        <f t="shared" si="21"/>
        <v>0</v>
      </c>
      <c r="Q131" s="71"/>
    </row>
    <row r="132" spans="2:17" s="72" customFormat="1" ht="12.75" x14ac:dyDescent="0.2">
      <c r="B132" s="70"/>
      <c r="C132" s="98" t="s">
        <v>251</v>
      </c>
      <c r="D132" s="99" t="s">
        <v>252</v>
      </c>
      <c r="E132" s="152">
        <f>IFERROR(VLOOKUP($C132,'2025'!$C$205:$U$392,19,FALSE),0)</f>
        <v>0</v>
      </c>
      <c r="F132" s="153">
        <f>IFERROR(VLOOKUP($C132,'2025'!$C$8:$U$195,19,FALSE),0)</f>
        <v>0</v>
      </c>
      <c r="G132" s="154">
        <f t="shared" si="14"/>
        <v>0</v>
      </c>
      <c r="H132" s="155">
        <f t="shared" si="15"/>
        <v>0</v>
      </c>
      <c r="I132" s="156">
        <f t="shared" si="16"/>
        <v>0</v>
      </c>
      <c r="J132" s="157">
        <f t="shared" si="17"/>
        <v>0</v>
      </c>
      <c r="K132" s="163">
        <f>VLOOKUP($C132,'2025'!$C$205:$U$392,VLOOKUP($L$4,Master!$D$9:$G$20,4,FALSE),FALSE)</f>
        <v>0</v>
      </c>
      <c r="L132" s="164">
        <f>VLOOKUP($C132,'2025'!$C$8:$U$195,VLOOKUP($L$4,Master!$D$9:$G$20,4,FALSE),FALSE)</f>
        <v>0</v>
      </c>
      <c r="M132" s="155">
        <f t="shared" si="18"/>
        <v>0</v>
      </c>
      <c r="N132" s="155">
        <f t="shared" si="19"/>
        <v>0</v>
      </c>
      <c r="O132" s="156">
        <f t="shared" si="20"/>
        <v>0</v>
      </c>
      <c r="P132" s="157">
        <f t="shared" si="21"/>
        <v>0</v>
      </c>
      <c r="Q132" s="71"/>
    </row>
    <row r="133" spans="2:17" s="72" customFormat="1" ht="12.75" x14ac:dyDescent="0.2">
      <c r="B133" s="70"/>
      <c r="C133" s="133" t="s">
        <v>253</v>
      </c>
      <c r="D133" s="134" t="s">
        <v>254</v>
      </c>
      <c r="E133" s="147">
        <f>IFERROR(VLOOKUP($C133,'2025'!$C$205:$U$392,19,FALSE),0)</f>
        <v>0</v>
      </c>
      <c r="F133" s="148">
        <f>IFERROR(VLOOKUP($C133,'2025'!$C$8:$U$195,19,FALSE),0)</f>
        <v>0</v>
      </c>
      <c r="G133" s="149">
        <f t="shared" si="14"/>
        <v>0</v>
      </c>
      <c r="H133" s="150">
        <f t="shared" si="15"/>
        <v>0</v>
      </c>
      <c r="I133" s="148">
        <f t="shared" si="16"/>
        <v>0</v>
      </c>
      <c r="J133" s="151">
        <f t="shared" si="17"/>
        <v>0</v>
      </c>
      <c r="K133" s="147">
        <f>VLOOKUP($C133,'2025'!$C$205:$U$392,VLOOKUP($L$4,Master!$D$9:$G$20,4,FALSE),FALSE)</f>
        <v>0</v>
      </c>
      <c r="L133" s="148">
        <f>VLOOKUP($C133,'2025'!$C$8:$U$195,VLOOKUP($L$4,Master!$D$9:$G$20,4,FALSE),FALSE)</f>
        <v>0</v>
      </c>
      <c r="M133" s="150">
        <f t="shared" si="18"/>
        <v>0</v>
      </c>
      <c r="N133" s="150">
        <f t="shared" si="19"/>
        <v>0</v>
      </c>
      <c r="O133" s="148">
        <f t="shared" si="20"/>
        <v>0</v>
      </c>
      <c r="P133" s="151">
        <f t="shared" si="21"/>
        <v>0</v>
      </c>
      <c r="Q133" s="71"/>
    </row>
    <row r="134" spans="2:17" s="72" customFormat="1" ht="12.75" x14ac:dyDescent="0.2">
      <c r="B134" s="70"/>
      <c r="C134" s="98" t="s">
        <v>255</v>
      </c>
      <c r="D134" s="99" t="s">
        <v>256</v>
      </c>
      <c r="E134" s="152">
        <f>IFERROR(VLOOKUP($C134,'2025'!$C$205:$U$392,19,FALSE),0)</f>
        <v>0</v>
      </c>
      <c r="F134" s="153">
        <f>IFERROR(VLOOKUP($C134,'2025'!$C$8:$U$195,19,FALSE),0)</f>
        <v>0</v>
      </c>
      <c r="G134" s="154">
        <f t="shared" si="14"/>
        <v>0</v>
      </c>
      <c r="H134" s="155">
        <f t="shared" si="15"/>
        <v>0</v>
      </c>
      <c r="I134" s="156">
        <f t="shared" si="16"/>
        <v>0</v>
      </c>
      <c r="J134" s="157">
        <f t="shared" si="17"/>
        <v>0</v>
      </c>
      <c r="K134" s="163">
        <f>VLOOKUP($C134,'2025'!$C$205:$U$392,VLOOKUP($L$4,Master!$D$9:$G$20,4,FALSE),FALSE)</f>
        <v>0</v>
      </c>
      <c r="L134" s="164">
        <f>VLOOKUP($C134,'2025'!$C$8:$U$195,VLOOKUP($L$4,Master!$D$9:$G$20,4,FALSE),FALSE)</f>
        <v>0</v>
      </c>
      <c r="M134" s="155">
        <f t="shared" si="18"/>
        <v>0</v>
      </c>
      <c r="N134" s="155">
        <f t="shared" si="19"/>
        <v>0</v>
      </c>
      <c r="O134" s="156">
        <f t="shared" si="20"/>
        <v>0</v>
      </c>
      <c r="P134" s="157">
        <f t="shared" si="21"/>
        <v>0</v>
      </c>
      <c r="Q134" s="71"/>
    </row>
    <row r="135" spans="2:17" s="72" customFormat="1" ht="12.75" x14ac:dyDescent="0.2">
      <c r="B135" s="70"/>
      <c r="C135" s="98" t="s">
        <v>257</v>
      </c>
      <c r="D135" s="99" t="s">
        <v>258</v>
      </c>
      <c r="E135" s="152">
        <f>IFERROR(VLOOKUP($C135,'2025'!$C$205:$U$392,19,FALSE),0)</f>
        <v>0</v>
      </c>
      <c r="F135" s="153">
        <f>IFERROR(VLOOKUP($C135,'2025'!$C$8:$U$195,19,FALSE),0)</f>
        <v>0</v>
      </c>
      <c r="G135" s="154">
        <f t="shared" si="14"/>
        <v>0</v>
      </c>
      <c r="H135" s="155">
        <f t="shared" si="15"/>
        <v>0</v>
      </c>
      <c r="I135" s="156">
        <f t="shared" si="16"/>
        <v>0</v>
      </c>
      <c r="J135" s="157">
        <f t="shared" si="17"/>
        <v>0</v>
      </c>
      <c r="K135" s="163">
        <f>VLOOKUP($C135,'2025'!$C$205:$U$392,VLOOKUP($L$4,Master!$D$9:$G$20,4,FALSE),FALSE)</f>
        <v>0</v>
      </c>
      <c r="L135" s="164">
        <f>VLOOKUP($C135,'2025'!$C$8:$U$195,VLOOKUP($L$4,Master!$D$9:$G$20,4,FALSE),FALSE)</f>
        <v>0</v>
      </c>
      <c r="M135" s="155">
        <f t="shared" si="18"/>
        <v>0</v>
      </c>
      <c r="N135" s="155">
        <f t="shared" si="19"/>
        <v>0</v>
      </c>
      <c r="O135" s="156">
        <f t="shared" si="20"/>
        <v>0</v>
      </c>
      <c r="P135" s="157">
        <f t="shared" si="21"/>
        <v>0</v>
      </c>
      <c r="Q135" s="71"/>
    </row>
    <row r="136" spans="2:17" s="72" customFormat="1" ht="12.75" x14ac:dyDescent="0.2">
      <c r="B136" s="70"/>
      <c r="C136" s="98" t="s">
        <v>259</v>
      </c>
      <c r="D136" s="99" t="s">
        <v>260</v>
      </c>
      <c r="E136" s="152">
        <f>IFERROR(VLOOKUP($C136,'2025'!$C$205:$U$392,19,FALSE),0)</f>
        <v>0</v>
      </c>
      <c r="F136" s="153">
        <f>IFERROR(VLOOKUP($C136,'2025'!$C$8:$U$195,19,FALSE),0)</f>
        <v>0</v>
      </c>
      <c r="G136" s="154">
        <f t="shared" si="14"/>
        <v>0</v>
      </c>
      <c r="H136" s="155">
        <f t="shared" si="15"/>
        <v>0</v>
      </c>
      <c r="I136" s="156">
        <f t="shared" si="16"/>
        <v>0</v>
      </c>
      <c r="J136" s="157">
        <f t="shared" si="17"/>
        <v>0</v>
      </c>
      <c r="K136" s="163">
        <f>VLOOKUP($C136,'2025'!$C$205:$U$392,VLOOKUP($L$4,Master!$D$9:$G$20,4,FALSE),FALSE)</f>
        <v>0</v>
      </c>
      <c r="L136" s="164">
        <f>VLOOKUP($C136,'2025'!$C$8:$U$195,VLOOKUP($L$4,Master!$D$9:$G$20,4,FALSE),FALSE)</f>
        <v>0</v>
      </c>
      <c r="M136" s="155">
        <f t="shared" si="18"/>
        <v>0</v>
      </c>
      <c r="N136" s="155">
        <f t="shared" si="19"/>
        <v>0</v>
      </c>
      <c r="O136" s="156">
        <f t="shared" si="20"/>
        <v>0</v>
      </c>
      <c r="P136" s="157">
        <f t="shared" si="21"/>
        <v>0</v>
      </c>
      <c r="Q136" s="71"/>
    </row>
    <row r="137" spans="2:17" s="72" customFormat="1" ht="12.75" x14ac:dyDescent="0.2">
      <c r="B137" s="70"/>
      <c r="C137" s="98" t="s">
        <v>261</v>
      </c>
      <c r="D137" s="99" t="s">
        <v>262</v>
      </c>
      <c r="E137" s="152">
        <f>IFERROR(VLOOKUP($C137,'2025'!$C$205:$U$392,19,FALSE),0)</f>
        <v>0</v>
      </c>
      <c r="F137" s="153">
        <f>IFERROR(VLOOKUP($C137,'2025'!$C$8:$U$195,19,FALSE),0)</f>
        <v>0</v>
      </c>
      <c r="G137" s="154">
        <f t="shared" si="14"/>
        <v>0</v>
      </c>
      <c r="H137" s="155">
        <f t="shared" si="15"/>
        <v>0</v>
      </c>
      <c r="I137" s="156">
        <f t="shared" si="16"/>
        <v>0</v>
      </c>
      <c r="J137" s="157">
        <f t="shared" si="17"/>
        <v>0</v>
      </c>
      <c r="K137" s="163">
        <f>VLOOKUP($C137,'2025'!$C$205:$U$392,VLOOKUP($L$4,Master!$D$9:$G$20,4,FALSE),FALSE)</f>
        <v>0</v>
      </c>
      <c r="L137" s="164">
        <f>VLOOKUP($C137,'2025'!$C$8:$U$195,VLOOKUP($L$4,Master!$D$9:$G$20,4,FALSE),FALSE)</f>
        <v>0</v>
      </c>
      <c r="M137" s="155">
        <f t="shared" si="18"/>
        <v>0</v>
      </c>
      <c r="N137" s="155">
        <f t="shared" si="19"/>
        <v>0</v>
      </c>
      <c r="O137" s="156">
        <f t="shared" si="20"/>
        <v>0</v>
      </c>
      <c r="P137" s="157">
        <f t="shared" si="21"/>
        <v>0</v>
      </c>
      <c r="Q137" s="71"/>
    </row>
    <row r="138" spans="2:17" s="72" customFormat="1" ht="12.75" x14ac:dyDescent="0.2">
      <c r="B138" s="70"/>
      <c r="C138" s="133" t="s">
        <v>263</v>
      </c>
      <c r="D138" s="134" t="s">
        <v>264</v>
      </c>
      <c r="E138" s="147">
        <f>IFERROR(VLOOKUP($C138,'2025'!$C$205:$U$392,19,FALSE),0)</f>
        <v>102894488.11000003</v>
      </c>
      <c r="F138" s="148">
        <f>IFERROR(VLOOKUP($C138,'2025'!$C$8:$U$195,19,FALSE),0)</f>
        <v>95862405.700000018</v>
      </c>
      <c r="G138" s="149">
        <f t="shared" ref="G138:G196" si="22">IFERROR(F138/E138,0)</f>
        <v>0.93165734589706772</v>
      </c>
      <c r="H138" s="150">
        <f t="shared" ref="H138:H196" si="23">F138/$D$4</f>
        <v>1.2034851444999625E-2</v>
      </c>
      <c r="I138" s="148">
        <f t="shared" ref="I138:I196" si="24">F138-E138</f>
        <v>-7032082.4100000113</v>
      </c>
      <c r="J138" s="151">
        <f t="shared" ref="J138:J196" si="25">IFERROR(I138/E138,0)</f>
        <v>-6.834265410293229E-2</v>
      </c>
      <c r="K138" s="147">
        <f>VLOOKUP($C138,'2025'!$C$205:$U$392,VLOOKUP($L$4,Master!$D$9:$G$20,4,FALSE),FALSE)</f>
        <v>37466516.400000006</v>
      </c>
      <c r="L138" s="148">
        <f>VLOOKUP($C138,'2025'!$C$8:$U$195,VLOOKUP($L$4,Master!$D$9:$G$20,4,FALSE),FALSE)</f>
        <v>45420742.680000007</v>
      </c>
      <c r="M138" s="150">
        <f t="shared" ref="M138:M196" si="26">IFERROR(L138/K138,0)</f>
        <v>1.2123022646428905</v>
      </c>
      <c r="N138" s="150">
        <f t="shared" ref="N138:N196" si="27">L138/$D$4</f>
        <v>5.7022550882567108E-3</v>
      </c>
      <c r="O138" s="148">
        <f t="shared" ref="O138:O196" si="28">L138-K138</f>
        <v>7954226.2800000012</v>
      </c>
      <c r="P138" s="151">
        <f t="shared" ref="P138:P196" si="29">IFERROR(O138/K138,0)</f>
        <v>0.21230226464289056</v>
      </c>
      <c r="Q138" s="71"/>
    </row>
    <row r="139" spans="2:17" s="72" customFormat="1" ht="12.75" x14ac:dyDescent="0.2">
      <c r="B139" s="70"/>
      <c r="C139" s="98" t="s">
        <v>265</v>
      </c>
      <c r="D139" s="99" t="s">
        <v>264</v>
      </c>
      <c r="E139" s="152">
        <f>IFERROR(VLOOKUP($C139,'2025'!$C$205:$U$392,19,FALSE),0)</f>
        <v>102894488.11000003</v>
      </c>
      <c r="F139" s="153">
        <f>IFERROR(VLOOKUP($C139,'2025'!$C$8:$U$195,19,FALSE),0)</f>
        <v>95862405.700000018</v>
      </c>
      <c r="G139" s="154">
        <f t="shared" si="22"/>
        <v>0.93165734589706772</v>
      </c>
      <c r="H139" s="155">
        <f t="shared" si="23"/>
        <v>1.2034851444999625E-2</v>
      </c>
      <c r="I139" s="156">
        <f t="shared" si="24"/>
        <v>-7032082.4100000113</v>
      </c>
      <c r="J139" s="157">
        <f t="shared" si="25"/>
        <v>-6.834265410293229E-2</v>
      </c>
      <c r="K139" s="163">
        <f>VLOOKUP($C139,'2025'!$C$205:$U$392,VLOOKUP($L$4,Master!$D$9:$G$20,4,FALSE),FALSE)</f>
        <v>37466516.400000006</v>
      </c>
      <c r="L139" s="164">
        <f>VLOOKUP($C139,'2025'!$C$8:$U$195,VLOOKUP($L$4,Master!$D$9:$G$20,4,FALSE),FALSE)</f>
        <v>45420742.680000007</v>
      </c>
      <c r="M139" s="155">
        <f t="shared" si="26"/>
        <v>1.2123022646428905</v>
      </c>
      <c r="N139" s="155">
        <f t="shared" si="27"/>
        <v>5.7022550882567108E-3</v>
      </c>
      <c r="O139" s="156">
        <f t="shared" si="28"/>
        <v>7954226.2800000012</v>
      </c>
      <c r="P139" s="157">
        <f t="shared" si="29"/>
        <v>0.21230226464289056</v>
      </c>
      <c r="Q139" s="71"/>
    </row>
    <row r="140" spans="2:17" s="72" customFormat="1" ht="12.75" x14ac:dyDescent="0.2">
      <c r="B140" s="70"/>
      <c r="C140" s="133" t="s">
        <v>266</v>
      </c>
      <c r="D140" s="134" t="s">
        <v>267</v>
      </c>
      <c r="E140" s="147">
        <f>IFERROR(VLOOKUP($C140,'2025'!$C$205:$U$392,19,FALSE),0)</f>
        <v>3535015.0400000005</v>
      </c>
      <c r="F140" s="148">
        <f>IFERROR(VLOOKUP($C140,'2025'!$C$8:$U$195,19,FALSE),0)</f>
        <v>2056313.59</v>
      </c>
      <c r="G140" s="149">
        <f t="shared" si="22"/>
        <v>0.58169868210801157</v>
      </c>
      <c r="H140" s="150">
        <f t="shared" si="23"/>
        <v>2.5815572224872576E-4</v>
      </c>
      <c r="I140" s="148">
        <f t="shared" si="24"/>
        <v>-1478701.4500000004</v>
      </c>
      <c r="J140" s="151">
        <f t="shared" si="25"/>
        <v>-0.41830131789198843</v>
      </c>
      <c r="K140" s="147">
        <f>VLOOKUP($C140,'2025'!$C$205:$U$392,VLOOKUP($L$4,Master!$D$9:$G$20,4,FALSE),FALSE)</f>
        <v>1566454.3600000003</v>
      </c>
      <c r="L140" s="148">
        <f>VLOOKUP($C140,'2025'!$C$8:$U$195,VLOOKUP($L$4,Master!$D$9:$G$20,4,FALSE),FALSE)</f>
        <v>1157981.6400000001</v>
      </c>
      <c r="M140" s="150">
        <f t="shared" si="26"/>
        <v>0.73923739469817673</v>
      </c>
      <c r="N140" s="150">
        <f t="shared" si="27"/>
        <v>1.453764581816356E-4</v>
      </c>
      <c r="O140" s="148">
        <f t="shared" si="28"/>
        <v>-408472.7200000002</v>
      </c>
      <c r="P140" s="151">
        <f t="shared" si="29"/>
        <v>-0.26076260530182321</v>
      </c>
      <c r="Q140" s="71"/>
    </row>
    <row r="141" spans="2:17" s="72" customFormat="1" ht="12.75" x14ac:dyDescent="0.2">
      <c r="B141" s="70"/>
      <c r="C141" s="98" t="s">
        <v>268</v>
      </c>
      <c r="D141" s="99" t="s">
        <v>267</v>
      </c>
      <c r="E141" s="152">
        <f>IFERROR(VLOOKUP($C141,'2025'!$C$205:$U$392,19,FALSE),0)</f>
        <v>3535015.0400000005</v>
      </c>
      <c r="F141" s="153">
        <f>IFERROR(VLOOKUP($C141,'2025'!$C$8:$U$195,19,FALSE),0)</f>
        <v>2056313.59</v>
      </c>
      <c r="G141" s="154">
        <f t="shared" si="22"/>
        <v>0.58169868210801157</v>
      </c>
      <c r="H141" s="155">
        <f t="shared" si="23"/>
        <v>2.5815572224872576E-4</v>
      </c>
      <c r="I141" s="156">
        <f t="shared" si="24"/>
        <v>-1478701.4500000004</v>
      </c>
      <c r="J141" s="157">
        <f t="shared" si="25"/>
        <v>-0.41830131789198843</v>
      </c>
      <c r="K141" s="163">
        <f>VLOOKUP($C141,'2025'!$C$205:$U$392,VLOOKUP($L$4,Master!$D$9:$G$20,4,FALSE),FALSE)</f>
        <v>1566454.3600000003</v>
      </c>
      <c r="L141" s="164">
        <f>VLOOKUP($C141,'2025'!$C$8:$U$195,VLOOKUP($L$4,Master!$D$9:$G$20,4,FALSE),FALSE)</f>
        <v>1157981.6400000001</v>
      </c>
      <c r="M141" s="155">
        <f t="shared" si="26"/>
        <v>0.73923739469817673</v>
      </c>
      <c r="N141" s="155">
        <f t="shared" si="27"/>
        <v>1.453764581816356E-4</v>
      </c>
      <c r="O141" s="156">
        <f t="shared" si="28"/>
        <v>-408472.7200000002</v>
      </c>
      <c r="P141" s="157">
        <f t="shared" si="29"/>
        <v>-0.26076260530182321</v>
      </c>
      <c r="Q141" s="71"/>
    </row>
    <row r="142" spans="2:17" s="72" customFormat="1" ht="12.75" x14ac:dyDescent="0.2">
      <c r="B142" s="70"/>
      <c r="C142" s="133" t="s">
        <v>269</v>
      </c>
      <c r="D142" s="134" t="s">
        <v>270</v>
      </c>
      <c r="E142" s="147">
        <f>IFERROR(VLOOKUP($C142,'2025'!$C$205:$U$392,19,FALSE),0)</f>
        <v>2356267.91</v>
      </c>
      <c r="F142" s="148">
        <f>IFERROR(VLOOKUP($C142,'2025'!$C$8:$U$195,19,FALSE),0)</f>
        <v>1509668.35</v>
      </c>
      <c r="G142" s="149">
        <f t="shared" si="22"/>
        <v>0.64070318302641571</v>
      </c>
      <c r="H142" s="150">
        <f t="shared" si="23"/>
        <v>1.8952825344615464E-4</v>
      </c>
      <c r="I142" s="148">
        <f t="shared" si="24"/>
        <v>-846599.56</v>
      </c>
      <c r="J142" s="151">
        <f t="shared" si="25"/>
        <v>-0.35929681697358429</v>
      </c>
      <c r="K142" s="147">
        <f>VLOOKUP($C142,'2025'!$C$205:$U$392,VLOOKUP($L$4,Master!$D$9:$G$20,4,FALSE),FALSE)</f>
        <v>989612.81</v>
      </c>
      <c r="L142" s="148">
        <f>VLOOKUP($C142,'2025'!$C$8:$U$195,VLOOKUP($L$4,Master!$D$9:$G$20,4,FALSE),FALSE)</f>
        <v>776742.28</v>
      </c>
      <c r="M142" s="150">
        <f t="shared" si="26"/>
        <v>0.78489513489624285</v>
      </c>
      <c r="N142" s="150">
        <f t="shared" si="27"/>
        <v>9.7514535365455596E-5</v>
      </c>
      <c r="O142" s="148">
        <f t="shared" si="28"/>
        <v>-212870.53000000003</v>
      </c>
      <c r="P142" s="151">
        <f t="shared" si="29"/>
        <v>-0.21510486510375712</v>
      </c>
      <c r="Q142" s="71"/>
    </row>
    <row r="143" spans="2:17" s="72" customFormat="1" ht="12.75" x14ac:dyDescent="0.2">
      <c r="B143" s="70"/>
      <c r="C143" s="98" t="s">
        <v>271</v>
      </c>
      <c r="D143" s="99" t="s">
        <v>270</v>
      </c>
      <c r="E143" s="152">
        <f>IFERROR(VLOOKUP($C143,'2025'!$C$205:$U$392,19,FALSE),0)</f>
        <v>2356267.91</v>
      </c>
      <c r="F143" s="153">
        <f>IFERROR(VLOOKUP($C143,'2025'!$C$8:$U$195,19,FALSE),0)</f>
        <v>1509668.35</v>
      </c>
      <c r="G143" s="154">
        <f t="shared" si="22"/>
        <v>0.64070318302641571</v>
      </c>
      <c r="H143" s="155">
        <f t="shared" si="23"/>
        <v>1.8952825344615464E-4</v>
      </c>
      <c r="I143" s="156">
        <f t="shared" si="24"/>
        <v>-846599.56</v>
      </c>
      <c r="J143" s="157">
        <f t="shared" si="25"/>
        <v>-0.35929681697358429</v>
      </c>
      <c r="K143" s="163">
        <f>VLOOKUP($C143,'2025'!$C$205:$U$392,VLOOKUP($L$4,Master!$D$9:$G$20,4,FALSE),FALSE)</f>
        <v>989612.81</v>
      </c>
      <c r="L143" s="164">
        <f>VLOOKUP($C143,'2025'!$C$8:$U$195,VLOOKUP($L$4,Master!$D$9:$G$20,4,FALSE),FALSE)</f>
        <v>776742.28</v>
      </c>
      <c r="M143" s="155">
        <f t="shared" si="26"/>
        <v>0.78489513489624285</v>
      </c>
      <c r="N143" s="155">
        <f t="shared" si="27"/>
        <v>9.7514535365455596E-5</v>
      </c>
      <c r="O143" s="156">
        <f t="shared" si="28"/>
        <v>-212870.53000000003</v>
      </c>
      <c r="P143" s="157">
        <f t="shared" si="29"/>
        <v>-0.21510486510375712</v>
      </c>
      <c r="Q143" s="71"/>
    </row>
    <row r="144" spans="2:17" s="72" customFormat="1" ht="12.75" x14ac:dyDescent="0.2">
      <c r="B144" s="70"/>
      <c r="C144" s="131" t="s">
        <v>272</v>
      </c>
      <c r="D144" s="132" t="s">
        <v>273</v>
      </c>
      <c r="E144" s="142">
        <f>IFERROR(VLOOKUP($C144,'2025'!$C$205:$U$392,19,FALSE),0)</f>
        <v>13116531.080000008</v>
      </c>
      <c r="F144" s="143">
        <f>IFERROR(VLOOKUP($C144,'2025'!$C$8:$U$195,19,FALSE),0)</f>
        <v>8510921.7300000004</v>
      </c>
      <c r="G144" s="144">
        <f t="shared" si="22"/>
        <v>0.64886986338769037</v>
      </c>
      <c r="H144" s="145">
        <f t="shared" si="23"/>
        <v>1.0684864200165717E-3</v>
      </c>
      <c r="I144" s="143">
        <f t="shared" si="24"/>
        <v>-4605609.3500000071</v>
      </c>
      <c r="J144" s="146">
        <f t="shared" si="25"/>
        <v>-0.35113013661230957</v>
      </c>
      <c r="K144" s="142">
        <f>VLOOKUP($C144,'2025'!$C$205:$U$392,VLOOKUP($L$4,Master!$D$9:$G$20,4,FALSE),FALSE)</f>
        <v>7158142.3500000015</v>
      </c>
      <c r="L144" s="143">
        <f>VLOOKUP($C144,'2025'!$C$8:$U$195,VLOOKUP($L$4,Master!$D$9:$G$20,4,FALSE),FALSE)</f>
        <v>5551474.46</v>
      </c>
      <c r="M144" s="145">
        <f t="shared" si="26"/>
        <v>0.77554680929193853</v>
      </c>
      <c r="N144" s="145">
        <f t="shared" si="27"/>
        <v>6.9694861023928485E-4</v>
      </c>
      <c r="O144" s="143">
        <f t="shared" si="28"/>
        <v>-1606667.8900000015</v>
      </c>
      <c r="P144" s="146">
        <f t="shared" si="29"/>
        <v>-0.22445319070806147</v>
      </c>
      <c r="Q144" s="71"/>
    </row>
    <row r="145" spans="2:17" s="72" customFormat="1" ht="12.75" x14ac:dyDescent="0.2">
      <c r="B145" s="70"/>
      <c r="C145" s="133" t="s">
        <v>274</v>
      </c>
      <c r="D145" s="134" t="s">
        <v>275</v>
      </c>
      <c r="E145" s="147">
        <f>IFERROR(VLOOKUP($C145,'2025'!$C$205:$U$392,19,FALSE),0)</f>
        <v>4802564.1900000013</v>
      </c>
      <c r="F145" s="148">
        <f>IFERROR(VLOOKUP($C145,'2025'!$C$8:$U$195,19,FALSE),0)</f>
        <v>3845058.5900000003</v>
      </c>
      <c r="G145" s="149">
        <f t="shared" si="22"/>
        <v>0.8006261734109168</v>
      </c>
      <c r="H145" s="150">
        <f t="shared" si="23"/>
        <v>4.8272008813116736E-4</v>
      </c>
      <c r="I145" s="148">
        <f t="shared" si="24"/>
        <v>-957505.60000000102</v>
      </c>
      <c r="J145" s="151">
        <f t="shared" si="25"/>
        <v>-0.19937382658908318</v>
      </c>
      <c r="K145" s="147">
        <f>VLOOKUP($C145,'2025'!$C$205:$U$392,VLOOKUP($L$4,Master!$D$9:$G$20,4,FALSE),FALSE)</f>
        <v>3824433.3200000008</v>
      </c>
      <c r="L145" s="148">
        <f>VLOOKUP($C145,'2025'!$C$8:$U$195,VLOOKUP($L$4,Master!$D$9:$G$20,4,FALSE),FALSE)</f>
        <v>3743562.2</v>
      </c>
      <c r="M145" s="150">
        <f t="shared" si="26"/>
        <v>0.97885409072840091</v>
      </c>
      <c r="N145" s="150">
        <f t="shared" si="27"/>
        <v>4.6997792954528336E-4</v>
      </c>
      <c r="O145" s="148">
        <f t="shared" si="28"/>
        <v>-80871.120000000577</v>
      </c>
      <c r="P145" s="151">
        <f t="shared" si="29"/>
        <v>-2.1145909271599109E-2</v>
      </c>
      <c r="Q145" s="71"/>
    </row>
    <row r="146" spans="2:17" s="72" customFormat="1" ht="12.75" x14ac:dyDescent="0.2">
      <c r="B146" s="70"/>
      <c r="C146" s="98" t="s">
        <v>276</v>
      </c>
      <c r="D146" s="99" t="s">
        <v>275</v>
      </c>
      <c r="E146" s="152">
        <f>IFERROR(VLOOKUP($C146,'2025'!$C$205:$U$392,19,FALSE),0)</f>
        <v>4802564.1900000013</v>
      </c>
      <c r="F146" s="153">
        <f>IFERROR(VLOOKUP($C146,'2025'!$C$8:$U$195,19,FALSE),0)</f>
        <v>3845058.5900000003</v>
      </c>
      <c r="G146" s="154">
        <f t="shared" si="22"/>
        <v>0.8006261734109168</v>
      </c>
      <c r="H146" s="155">
        <f t="shared" si="23"/>
        <v>4.8272008813116736E-4</v>
      </c>
      <c r="I146" s="156">
        <f t="shared" si="24"/>
        <v>-957505.60000000102</v>
      </c>
      <c r="J146" s="157">
        <f t="shared" si="25"/>
        <v>-0.19937382658908318</v>
      </c>
      <c r="K146" s="163">
        <f>VLOOKUP($C146,'2025'!$C$205:$U$392,VLOOKUP($L$4,Master!$D$9:$G$20,4,FALSE),FALSE)</f>
        <v>3824433.3200000008</v>
      </c>
      <c r="L146" s="164">
        <f>VLOOKUP($C146,'2025'!$C$8:$U$195,VLOOKUP($L$4,Master!$D$9:$G$20,4,FALSE),FALSE)</f>
        <v>3743562.2</v>
      </c>
      <c r="M146" s="155">
        <f t="shared" si="26"/>
        <v>0.97885409072840091</v>
      </c>
      <c r="N146" s="155">
        <f t="shared" si="27"/>
        <v>4.6997792954528336E-4</v>
      </c>
      <c r="O146" s="156">
        <f t="shared" si="28"/>
        <v>-80871.120000000577</v>
      </c>
      <c r="P146" s="157">
        <f t="shared" si="29"/>
        <v>-2.1145909271599109E-2</v>
      </c>
      <c r="Q146" s="71"/>
    </row>
    <row r="147" spans="2:17" s="72" customFormat="1" ht="12.75" x14ac:dyDescent="0.2">
      <c r="B147" s="70"/>
      <c r="C147" s="133" t="s">
        <v>277</v>
      </c>
      <c r="D147" s="134" t="s">
        <v>278</v>
      </c>
      <c r="E147" s="147">
        <f>IFERROR(VLOOKUP($C147,'2025'!$C$205:$U$392,19,FALSE),0)</f>
        <v>5000965.8500000052</v>
      </c>
      <c r="F147" s="148">
        <f>IFERROR(VLOOKUP($C147,'2025'!$C$8:$U$195,19,FALSE),0)</f>
        <v>3074643.5999999996</v>
      </c>
      <c r="G147" s="149">
        <f t="shared" si="22"/>
        <v>0.61480995716057463</v>
      </c>
      <c r="H147" s="150">
        <f t="shared" si="23"/>
        <v>3.8599989956562125E-4</v>
      </c>
      <c r="I147" s="148">
        <f t="shared" si="24"/>
        <v>-1926322.2500000056</v>
      </c>
      <c r="J147" s="151">
        <f t="shared" si="25"/>
        <v>-0.38519004283942543</v>
      </c>
      <c r="K147" s="147">
        <f>VLOOKUP($C147,'2025'!$C$205:$U$392,VLOOKUP($L$4,Master!$D$9:$G$20,4,FALSE),FALSE)</f>
        <v>2161233.8400000008</v>
      </c>
      <c r="L147" s="148">
        <f>VLOOKUP($C147,'2025'!$C$8:$U$195,VLOOKUP($L$4,Master!$D$9:$G$20,4,FALSE),FALSE)</f>
        <v>1235446.76</v>
      </c>
      <c r="M147" s="150">
        <f t="shared" si="26"/>
        <v>0.57163955937317712</v>
      </c>
      <c r="N147" s="150">
        <f t="shared" si="27"/>
        <v>1.5510165967810781E-4</v>
      </c>
      <c r="O147" s="148">
        <f t="shared" si="28"/>
        <v>-925787.08000000077</v>
      </c>
      <c r="P147" s="151">
        <f t="shared" si="29"/>
        <v>-0.42836044062682288</v>
      </c>
      <c r="Q147" s="71"/>
    </row>
    <row r="148" spans="2:17" s="72" customFormat="1" ht="12.75" x14ac:dyDescent="0.2">
      <c r="B148" s="70"/>
      <c r="C148" s="98" t="s">
        <v>279</v>
      </c>
      <c r="D148" s="99" t="s">
        <v>278</v>
      </c>
      <c r="E148" s="152">
        <f>IFERROR(VLOOKUP($C148,'2025'!$C$205:$U$392,19,FALSE),0)</f>
        <v>5000965.8500000052</v>
      </c>
      <c r="F148" s="153">
        <f>IFERROR(VLOOKUP($C148,'2025'!$C$8:$U$195,19,FALSE),0)</f>
        <v>3074643.5999999996</v>
      </c>
      <c r="G148" s="154">
        <f t="shared" si="22"/>
        <v>0.61480995716057463</v>
      </c>
      <c r="H148" s="155">
        <f t="shared" si="23"/>
        <v>3.8599989956562125E-4</v>
      </c>
      <c r="I148" s="156">
        <f t="shared" si="24"/>
        <v>-1926322.2500000056</v>
      </c>
      <c r="J148" s="157">
        <f t="shared" si="25"/>
        <v>-0.38519004283942543</v>
      </c>
      <c r="K148" s="163">
        <f>VLOOKUP($C148,'2025'!$C$205:$U$392,VLOOKUP($L$4,Master!$D$9:$G$20,4,FALSE),FALSE)</f>
        <v>2161233.8400000008</v>
      </c>
      <c r="L148" s="164">
        <f>VLOOKUP($C148,'2025'!$C$8:$U$195,VLOOKUP($L$4,Master!$D$9:$G$20,4,FALSE),FALSE)</f>
        <v>1235446.76</v>
      </c>
      <c r="M148" s="155">
        <f t="shared" si="26"/>
        <v>0.57163955937317712</v>
      </c>
      <c r="N148" s="155">
        <f t="shared" si="27"/>
        <v>1.5510165967810781E-4</v>
      </c>
      <c r="O148" s="156">
        <f t="shared" si="28"/>
        <v>-925787.08000000077</v>
      </c>
      <c r="P148" s="157">
        <f t="shared" si="29"/>
        <v>-0.42836044062682288</v>
      </c>
      <c r="Q148" s="71"/>
    </row>
    <row r="149" spans="2:17" s="72" customFormat="1" ht="12.75" x14ac:dyDescent="0.2">
      <c r="B149" s="70"/>
      <c r="C149" s="133" t="s">
        <v>280</v>
      </c>
      <c r="D149" s="134" t="s">
        <v>281</v>
      </c>
      <c r="E149" s="147">
        <f>IFERROR(VLOOKUP($C149,'2025'!$C$205:$U$392,19,FALSE),0)</f>
        <v>0</v>
      </c>
      <c r="F149" s="148">
        <f>IFERROR(VLOOKUP($C149,'2025'!$C$8:$U$195,19,FALSE),0)</f>
        <v>0</v>
      </c>
      <c r="G149" s="149">
        <f t="shared" si="22"/>
        <v>0</v>
      </c>
      <c r="H149" s="150">
        <f t="shared" si="23"/>
        <v>0</v>
      </c>
      <c r="I149" s="148">
        <f t="shared" si="24"/>
        <v>0</v>
      </c>
      <c r="J149" s="151">
        <f t="shared" si="25"/>
        <v>0</v>
      </c>
      <c r="K149" s="147">
        <f>VLOOKUP($C149,'2025'!$C$205:$U$392,VLOOKUP($L$4,Master!$D$9:$G$20,4,FALSE),FALSE)</f>
        <v>0</v>
      </c>
      <c r="L149" s="148">
        <f>VLOOKUP($C149,'2025'!$C$8:$U$195,VLOOKUP($L$4,Master!$D$9:$G$20,4,FALSE),FALSE)</f>
        <v>0</v>
      </c>
      <c r="M149" s="150">
        <f t="shared" si="26"/>
        <v>0</v>
      </c>
      <c r="N149" s="150">
        <f t="shared" si="27"/>
        <v>0</v>
      </c>
      <c r="O149" s="148">
        <f t="shared" si="28"/>
        <v>0</v>
      </c>
      <c r="P149" s="151">
        <f t="shared" si="29"/>
        <v>0</v>
      </c>
      <c r="Q149" s="71"/>
    </row>
    <row r="150" spans="2:17" s="72" customFormat="1" ht="12.75" x14ac:dyDescent="0.2">
      <c r="B150" s="70"/>
      <c r="C150" s="98" t="s">
        <v>282</v>
      </c>
      <c r="D150" s="99" t="s">
        <v>281</v>
      </c>
      <c r="E150" s="152">
        <f>IFERROR(VLOOKUP($C150,'2025'!$C$205:$U$392,19,FALSE),0)</f>
        <v>0</v>
      </c>
      <c r="F150" s="153">
        <f>IFERROR(VLOOKUP($C150,'2025'!$C$8:$U$195,19,FALSE),0)</f>
        <v>0</v>
      </c>
      <c r="G150" s="154">
        <f t="shared" si="22"/>
        <v>0</v>
      </c>
      <c r="H150" s="155">
        <f t="shared" si="23"/>
        <v>0</v>
      </c>
      <c r="I150" s="156">
        <f t="shared" si="24"/>
        <v>0</v>
      </c>
      <c r="J150" s="157">
        <f t="shared" si="25"/>
        <v>0</v>
      </c>
      <c r="K150" s="163">
        <f>VLOOKUP($C150,'2025'!$C$205:$U$392,VLOOKUP($L$4,Master!$D$9:$G$20,4,FALSE),FALSE)</f>
        <v>0</v>
      </c>
      <c r="L150" s="164">
        <f>VLOOKUP($C150,'2025'!$C$8:$U$195,VLOOKUP($L$4,Master!$D$9:$G$20,4,FALSE),FALSE)</f>
        <v>0</v>
      </c>
      <c r="M150" s="155">
        <f t="shared" si="26"/>
        <v>0</v>
      </c>
      <c r="N150" s="155">
        <f t="shared" si="27"/>
        <v>0</v>
      </c>
      <c r="O150" s="156">
        <f t="shared" si="28"/>
        <v>0</v>
      </c>
      <c r="P150" s="157">
        <f t="shared" si="29"/>
        <v>0</v>
      </c>
      <c r="Q150" s="71"/>
    </row>
    <row r="151" spans="2:17" s="72" customFormat="1" ht="12.75" x14ac:dyDescent="0.2">
      <c r="B151" s="70"/>
      <c r="C151" s="133" t="s">
        <v>283</v>
      </c>
      <c r="D151" s="134" t="s">
        <v>284</v>
      </c>
      <c r="E151" s="147">
        <f>IFERROR(VLOOKUP($C151,'2025'!$C$205:$U$392,19,FALSE),0)</f>
        <v>0</v>
      </c>
      <c r="F151" s="148">
        <f>IFERROR(VLOOKUP($C151,'2025'!$C$8:$U$195,19,FALSE),0)</f>
        <v>0</v>
      </c>
      <c r="G151" s="149">
        <f t="shared" si="22"/>
        <v>0</v>
      </c>
      <c r="H151" s="150">
        <f t="shared" si="23"/>
        <v>0</v>
      </c>
      <c r="I151" s="148">
        <f t="shared" si="24"/>
        <v>0</v>
      </c>
      <c r="J151" s="151">
        <f t="shared" si="25"/>
        <v>0</v>
      </c>
      <c r="K151" s="147">
        <f>VLOOKUP($C151,'2025'!$C$205:$U$392,VLOOKUP($L$4,Master!$D$9:$G$20,4,FALSE),FALSE)</f>
        <v>0</v>
      </c>
      <c r="L151" s="148">
        <f>VLOOKUP($C151,'2025'!$C$8:$U$195,VLOOKUP($L$4,Master!$D$9:$G$20,4,FALSE),FALSE)</f>
        <v>0</v>
      </c>
      <c r="M151" s="150">
        <f t="shared" si="26"/>
        <v>0</v>
      </c>
      <c r="N151" s="150">
        <f t="shared" si="27"/>
        <v>0</v>
      </c>
      <c r="O151" s="148">
        <f t="shared" si="28"/>
        <v>0</v>
      </c>
      <c r="P151" s="151">
        <f t="shared" si="29"/>
        <v>0</v>
      </c>
      <c r="Q151" s="71"/>
    </row>
    <row r="152" spans="2:17" s="72" customFormat="1" ht="12.75" x14ac:dyDescent="0.2">
      <c r="B152" s="70"/>
      <c r="C152" s="98" t="s">
        <v>285</v>
      </c>
      <c r="D152" s="99" t="s">
        <v>284</v>
      </c>
      <c r="E152" s="152">
        <f>IFERROR(VLOOKUP($C152,'2025'!$C$205:$U$392,19,FALSE),0)</f>
        <v>0</v>
      </c>
      <c r="F152" s="153">
        <f>IFERROR(VLOOKUP($C152,'2025'!$C$8:$U$195,19,FALSE),0)</f>
        <v>0</v>
      </c>
      <c r="G152" s="154">
        <f t="shared" si="22"/>
        <v>0</v>
      </c>
      <c r="H152" s="155">
        <f t="shared" si="23"/>
        <v>0</v>
      </c>
      <c r="I152" s="156">
        <f t="shared" si="24"/>
        <v>0</v>
      </c>
      <c r="J152" s="157">
        <f t="shared" si="25"/>
        <v>0</v>
      </c>
      <c r="K152" s="163">
        <f>VLOOKUP($C152,'2025'!$C$205:$U$392,VLOOKUP($L$4,Master!$D$9:$G$20,4,FALSE),FALSE)</f>
        <v>0</v>
      </c>
      <c r="L152" s="164">
        <f>VLOOKUP($C152,'2025'!$C$8:$U$195,VLOOKUP($L$4,Master!$D$9:$G$20,4,FALSE),FALSE)</f>
        <v>0</v>
      </c>
      <c r="M152" s="155">
        <f t="shared" si="26"/>
        <v>0</v>
      </c>
      <c r="N152" s="155">
        <f t="shared" si="27"/>
        <v>0</v>
      </c>
      <c r="O152" s="156">
        <f t="shared" si="28"/>
        <v>0</v>
      </c>
      <c r="P152" s="157">
        <f t="shared" si="29"/>
        <v>0</v>
      </c>
      <c r="Q152" s="71"/>
    </row>
    <row r="153" spans="2:17" s="72" customFormat="1" ht="12.75" x14ac:dyDescent="0.2">
      <c r="B153" s="70"/>
      <c r="C153" s="133" t="s">
        <v>286</v>
      </c>
      <c r="D153" s="134" t="s">
        <v>287</v>
      </c>
      <c r="E153" s="147">
        <f>IFERROR(VLOOKUP($C153,'2025'!$C$205:$U$392,19,FALSE),0)</f>
        <v>168236.41000000003</v>
      </c>
      <c r="F153" s="148">
        <f>IFERROR(VLOOKUP($C153,'2025'!$C$8:$U$195,19,FALSE),0)</f>
        <v>3104.86</v>
      </c>
      <c r="G153" s="149">
        <f t="shared" si="22"/>
        <v>1.8455339126649217E-2</v>
      </c>
      <c r="H153" s="150">
        <f t="shared" si="23"/>
        <v>3.8979335626584981E-7</v>
      </c>
      <c r="I153" s="148">
        <f t="shared" si="24"/>
        <v>-165131.55000000005</v>
      </c>
      <c r="J153" s="151">
        <f t="shared" si="25"/>
        <v>-0.9815446608733509</v>
      </c>
      <c r="K153" s="147">
        <f>VLOOKUP($C153,'2025'!$C$205:$U$392,VLOOKUP($L$4,Master!$D$9:$G$20,4,FALSE),FALSE)</f>
        <v>14736.26</v>
      </c>
      <c r="L153" s="148">
        <f>VLOOKUP($C153,'2025'!$C$8:$U$195,VLOOKUP($L$4,Master!$D$9:$G$20,4,FALSE),FALSE)</f>
        <v>1552.43</v>
      </c>
      <c r="M153" s="150">
        <f t="shared" si="26"/>
        <v>0.10534762551692221</v>
      </c>
      <c r="N153" s="150">
        <f t="shared" si="27"/>
        <v>1.948966781329249E-7</v>
      </c>
      <c r="O153" s="148">
        <f t="shared" si="28"/>
        <v>-13183.83</v>
      </c>
      <c r="P153" s="151">
        <f t="shared" si="29"/>
        <v>-0.89465237448307777</v>
      </c>
      <c r="Q153" s="71"/>
    </row>
    <row r="154" spans="2:17" s="72" customFormat="1" ht="12.75" x14ac:dyDescent="0.2">
      <c r="B154" s="70"/>
      <c r="C154" s="98" t="s">
        <v>288</v>
      </c>
      <c r="D154" s="99" t="s">
        <v>287</v>
      </c>
      <c r="E154" s="152">
        <f>IFERROR(VLOOKUP($C154,'2025'!$C$205:$U$392,19,FALSE),0)</f>
        <v>168236.41000000003</v>
      </c>
      <c r="F154" s="153">
        <f>IFERROR(VLOOKUP($C154,'2025'!$C$8:$U$195,19,FALSE),0)</f>
        <v>3104.86</v>
      </c>
      <c r="G154" s="154">
        <f t="shared" si="22"/>
        <v>1.8455339126649217E-2</v>
      </c>
      <c r="H154" s="155">
        <f t="shared" si="23"/>
        <v>3.8979335626584981E-7</v>
      </c>
      <c r="I154" s="156">
        <f t="shared" si="24"/>
        <v>-165131.55000000005</v>
      </c>
      <c r="J154" s="157">
        <f t="shared" si="25"/>
        <v>-0.9815446608733509</v>
      </c>
      <c r="K154" s="163">
        <f>VLOOKUP($C154,'2025'!$C$205:$U$392,VLOOKUP($L$4,Master!$D$9:$G$20,4,FALSE),FALSE)</f>
        <v>14736.26</v>
      </c>
      <c r="L154" s="164">
        <f>VLOOKUP($C154,'2025'!$C$8:$U$195,VLOOKUP($L$4,Master!$D$9:$G$20,4,FALSE),FALSE)</f>
        <v>1552.43</v>
      </c>
      <c r="M154" s="155">
        <f t="shared" si="26"/>
        <v>0.10534762551692221</v>
      </c>
      <c r="N154" s="155">
        <f t="shared" si="27"/>
        <v>1.948966781329249E-7</v>
      </c>
      <c r="O154" s="156">
        <f t="shared" si="28"/>
        <v>-13183.83</v>
      </c>
      <c r="P154" s="157">
        <f t="shared" si="29"/>
        <v>-0.89465237448307777</v>
      </c>
      <c r="Q154" s="71"/>
    </row>
    <row r="155" spans="2:17" s="72" customFormat="1" ht="12.75" x14ac:dyDescent="0.2">
      <c r="B155" s="70"/>
      <c r="C155" s="133" t="s">
        <v>289</v>
      </c>
      <c r="D155" s="134" t="s">
        <v>290</v>
      </c>
      <c r="E155" s="147">
        <f>IFERROR(VLOOKUP($C155,'2025'!$C$205:$U$392,19,FALSE),0)</f>
        <v>3144764.6300000008</v>
      </c>
      <c r="F155" s="148">
        <f>IFERROR(VLOOKUP($C155,'2025'!$C$8:$U$195,19,FALSE),0)</f>
        <v>1588114.6800000002</v>
      </c>
      <c r="G155" s="149">
        <f t="shared" si="22"/>
        <v>0.50500271621281867</v>
      </c>
      <c r="H155" s="150">
        <f t="shared" si="23"/>
        <v>1.9937663896351724E-4</v>
      </c>
      <c r="I155" s="148">
        <f t="shared" si="24"/>
        <v>-1556649.9500000007</v>
      </c>
      <c r="J155" s="151">
        <f t="shared" si="25"/>
        <v>-0.49499728378718133</v>
      </c>
      <c r="K155" s="147">
        <f>VLOOKUP($C155,'2025'!$C$205:$U$392,VLOOKUP($L$4,Master!$D$9:$G$20,4,FALSE),FALSE)</f>
        <v>1157738.9300000002</v>
      </c>
      <c r="L155" s="148">
        <f>VLOOKUP($C155,'2025'!$C$8:$U$195,VLOOKUP($L$4,Master!$D$9:$G$20,4,FALSE),FALSE)</f>
        <v>570913.06999999995</v>
      </c>
      <c r="M155" s="150">
        <f t="shared" si="26"/>
        <v>0.49312764320709146</v>
      </c>
      <c r="N155" s="150">
        <f t="shared" si="27"/>
        <v>7.1674124337760809E-5</v>
      </c>
      <c r="O155" s="148">
        <f t="shared" si="28"/>
        <v>-586825.86000000022</v>
      </c>
      <c r="P155" s="151">
        <f t="shared" si="29"/>
        <v>-0.50687235679290854</v>
      </c>
      <c r="Q155" s="71"/>
    </row>
    <row r="156" spans="2:17" s="72" customFormat="1" ht="12.75" x14ac:dyDescent="0.2">
      <c r="B156" s="70"/>
      <c r="C156" s="98" t="s">
        <v>291</v>
      </c>
      <c r="D156" s="99" t="s">
        <v>290</v>
      </c>
      <c r="E156" s="152">
        <f>IFERROR(VLOOKUP($C156,'2025'!$C$205:$U$392,19,FALSE),0)</f>
        <v>3144764.6300000008</v>
      </c>
      <c r="F156" s="153">
        <f>IFERROR(VLOOKUP($C156,'2025'!$C$8:$U$195,19,FALSE),0)</f>
        <v>1588114.6800000002</v>
      </c>
      <c r="G156" s="154">
        <f t="shared" si="22"/>
        <v>0.50500271621281867</v>
      </c>
      <c r="H156" s="155">
        <f t="shared" si="23"/>
        <v>1.9937663896351724E-4</v>
      </c>
      <c r="I156" s="156">
        <f t="shared" si="24"/>
        <v>-1556649.9500000007</v>
      </c>
      <c r="J156" s="157">
        <f t="shared" si="25"/>
        <v>-0.49499728378718133</v>
      </c>
      <c r="K156" s="163">
        <f>VLOOKUP($C156,'2025'!$C$205:$U$392,VLOOKUP($L$4,Master!$D$9:$G$20,4,FALSE),FALSE)</f>
        <v>1157738.9300000002</v>
      </c>
      <c r="L156" s="164">
        <f>VLOOKUP($C156,'2025'!$C$8:$U$195,VLOOKUP($L$4,Master!$D$9:$G$20,4,FALSE),FALSE)</f>
        <v>570913.06999999995</v>
      </c>
      <c r="M156" s="155">
        <f t="shared" si="26"/>
        <v>0.49312764320709146</v>
      </c>
      <c r="N156" s="155">
        <f t="shared" si="27"/>
        <v>7.1674124337760809E-5</v>
      </c>
      <c r="O156" s="156">
        <f t="shared" si="28"/>
        <v>-586825.86000000022</v>
      </c>
      <c r="P156" s="157">
        <f t="shared" si="29"/>
        <v>-0.50687235679290854</v>
      </c>
      <c r="Q156" s="71"/>
    </row>
    <row r="157" spans="2:17" s="72" customFormat="1" ht="12.75" x14ac:dyDescent="0.2">
      <c r="B157" s="70"/>
      <c r="C157" s="131" t="s">
        <v>292</v>
      </c>
      <c r="D157" s="132" t="s">
        <v>293</v>
      </c>
      <c r="E157" s="142">
        <f>IFERROR(VLOOKUP($C157,'2025'!$C$205:$U$392,19,FALSE),0)</f>
        <v>82400081.679999992</v>
      </c>
      <c r="F157" s="143">
        <f>IFERROR(VLOOKUP($C157,'2025'!$C$8:$U$195,19,FALSE),0)</f>
        <v>78516280.98999998</v>
      </c>
      <c r="G157" s="144">
        <f t="shared" si="22"/>
        <v>0.95286654320219344</v>
      </c>
      <c r="H157" s="145">
        <f t="shared" si="23"/>
        <v>9.8571673726366507E-3</v>
      </c>
      <c r="I157" s="143">
        <f t="shared" si="24"/>
        <v>-3883800.6900000125</v>
      </c>
      <c r="J157" s="146">
        <f t="shared" si="25"/>
        <v>-4.7133456797806575E-2</v>
      </c>
      <c r="K157" s="142">
        <f>VLOOKUP($C157,'2025'!$C$205:$U$392,VLOOKUP($L$4,Master!$D$9:$G$20,4,FALSE),FALSE)</f>
        <v>28955713.32</v>
      </c>
      <c r="L157" s="143">
        <f>VLOOKUP($C157,'2025'!$C$8:$U$195,VLOOKUP($L$4,Master!$D$9:$G$20,4,FALSE),FALSE)</f>
        <v>29279117.539999999</v>
      </c>
      <c r="M157" s="145">
        <f t="shared" si="26"/>
        <v>1.011168926022507</v>
      </c>
      <c r="N157" s="145">
        <f t="shared" si="27"/>
        <v>3.6757874733221178E-3</v>
      </c>
      <c r="O157" s="143">
        <f t="shared" si="28"/>
        <v>323404.21999999881</v>
      </c>
      <c r="P157" s="146">
        <f t="shared" si="29"/>
        <v>1.116892602250694E-2</v>
      </c>
      <c r="Q157" s="71"/>
    </row>
    <row r="158" spans="2:17" s="72" customFormat="1" ht="12.75" x14ac:dyDescent="0.2">
      <c r="B158" s="70"/>
      <c r="C158" s="133" t="s">
        <v>294</v>
      </c>
      <c r="D158" s="134" t="s">
        <v>295</v>
      </c>
      <c r="E158" s="147">
        <f>IFERROR(VLOOKUP($C158,'2025'!$C$205:$U$392,19,FALSE),0)</f>
        <v>44301443.950000003</v>
      </c>
      <c r="F158" s="148">
        <f>IFERROR(VLOOKUP($C158,'2025'!$C$8:$U$195,19,FALSE),0)</f>
        <v>43831765.839999996</v>
      </c>
      <c r="G158" s="149">
        <f t="shared" si="22"/>
        <v>0.98939813089320294</v>
      </c>
      <c r="H158" s="150">
        <f t="shared" si="23"/>
        <v>5.502770211163281E-3</v>
      </c>
      <c r="I158" s="148">
        <f t="shared" si="24"/>
        <v>-469678.11000000685</v>
      </c>
      <c r="J158" s="151">
        <f t="shared" si="25"/>
        <v>-1.0601869106797068E-2</v>
      </c>
      <c r="K158" s="147">
        <f>VLOOKUP($C158,'2025'!$C$205:$U$392,VLOOKUP($L$4,Master!$D$9:$G$20,4,FALSE),FALSE)</f>
        <v>14625983.150000002</v>
      </c>
      <c r="L158" s="148">
        <f>VLOOKUP($C158,'2025'!$C$8:$U$195,VLOOKUP($L$4,Master!$D$9:$G$20,4,FALSE),FALSE)</f>
        <v>15433790.939999999</v>
      </c>
      <c r="M158" s="150">
        <f t="shared" si="26"/>
        <v>1.0552310078382661</v>
      </c>
      <c r="N158" s="150">
        <f t="shared" si="27"/>
        <v>1.9376040048208502E-3</v>
      </c>
      <c r="O158" s="148">
        <f t="shared" si="28"/>
        <v>807807.78999999724</v>
      </c>
      <c r="P158" s="151">
        <f t="shared" si="29"/>
        <v>5.5231007838266045E-2</v>
      </c>
      <c r="Q158" s="71"/>
    </row>
    <row r="159" spans="2:17" s="72" customFormat="1" ht="12.75" x14ac:dyDescent="0.2">
      <c r="B159" s="70"/>
      <c r="C159" s="98" t="s">
        <v>296</v>
      </c>
      <c r="D159" s="99" t="s">
        <v>297</v>
      </c>
      <c r="E159" s="152">
        <f>IFERROR(VLOOKUP($C159,'2025'!$C$205:$U$392,19,FALSE),0)</f>
        <v>11313987.350000001</v>
      </c>
      <c r="F159" s="153">
        <f>IFERROR(VLOOKUP($C159,'2025'!$C$8:$U$195,19,FALSE),0)</f>
        <v>11453016.800000001</v>
      </c>
      <c r="G159" s="154">
        <f t="shared" si="22"/>
        <v>1.0122882804884874</v>
      </c>
      <c r="H159" s="155">
        <f t="shared" si="23"/>
        <v>1.4378457830115249E-3</v>
      </c>
      <c r="I159" s="156">
        <f t="shared" si="24"/>
        <v>139029.44999999925</v>
      </c>
      <c r="J159" s="157">
        <f t="shared" si="25"/>
        <v>1.2288280488487485E-2</v>
      </c>
      <c r="K159" s="163">
        <f>VLOOKUP($C159,'2025'!$C$205:$U$392,VLOOKUP($L$4,Master!$D$9:$G$20,4,FALSE),FALSE)</f>
        <v>3661156.9600000004</v>
      </c>
      <c r="L159" s="164">
        <f>VLOOKUP($C159,'2025'!$C$8:$U$195,VLOOKUP($L$4,Master!$D$9:$G$20,4,FALSE),FALSE)</f>
        <v>4156069.8400000003</v>
      </c>
      <c r="M159" s="155">
        <f t="shared" si="26"/>
        <v>1.1351793669070118</v>
      </c>
      <c r="N159" s="155">
        <f t="shared" si="27"/>
        <v>5.2176536520450953E-4</v>
      </c>
      <c r="O159" s="156">
        <f t="shared" si="28"/>
        <v>494912.87999999989</v>
      </c>
      <c r="P159" s="157">
        <f t="shared" si="29"/>
        <v>0.13517936690701177</v>
      </c>
      <c r="Q159" s="71"/>
    </row>
    <row r="160" spans="2:17" s="72" customFormat="1" ht="12.75" x14ac:dyDescent="0.2">
      <c r="B160" s="70"/>
      <c r="C160" s="98" t="s">
        <v>298</v>
      </c>
      <c r="D160" s="99" t="s">
        <v>36</v>
      </c>
      <c r="E160" s="152">
        <f>IFERROR(VLOOKUP($C160,'2025'!$C$205:$U$392,19,FALSE),0)</f>
        <v>32987456.600000001</v>
      </c>
      <c r="F160" s="153">
        <f>IFERROR(VLOOKUP($C160,'2025'!$C$8:$U$195,19,FALSE),0)</f>
        <v>32378749.039999999</v>
      </c>
      <c r="G160" s="154">
        <f t="shared" si="22"/>
        <v>0.98154730243737542</v>
      </c>
      <c r="H160" s="155">
        <f t="shared" si="23"/>
        <v>4.0649244281517564E-3</v>
      </c>
      <c r="I160" s="156">
        <f t="shared" si="24"/>
        <v>-608707.56000000238</v>
      </c>
      <c r="J160" s="157">
        <f t="shared" si="25"/>
        <v>-1.8452697562624527E-2</v>
      </c>
      <c r="K160" s="163">
        <f>VLOOKUP($C160,'2025'!$C$205:$U$392,VLOOKUP($L$4,Master!$D$9:$G$20,4,FALSE),FALSE)</f>
        <v>10964826.190000001</v>
      </c>
      <c r="L160" s="164">
        <f>VLOOKUP($C160,'2025'!$C$8:$U$195,VLOOKUP($L$4,Master!$D$9:$G$20,4,FALSE),FALSE)</f>
        <v>11277721.1</v>
      </c>
      <c r="M160" s="155">
        <f t="shared" si="26"/>
        <v>1.0285362398434879</v>
      </c>
      <c r="N160" s="155">
        <f t="shared" si="27"/>
        <v>1.4158386396163406E-3</v>
      </c>
      <c r="O160" s="156">
        <f t="shared" si="28"/>
        <v>312894.90999999829</v>
      </c>
      <c r="P160" s="157">
        <f t="shared" si="29"/>
        <v>2.8536239843487958E-2</v>
      </c>
      <c r="Q160" s="71"/>
    </row>
    <row r="161" spans="2:17" s="72" customFormat="1" ht="12.75" x14ac:dyDescent="0.2">
      <c r="B161" s="70"/>
      <c r="C161" s="133" t="s">
        <v>299</v>
      </c>
      <c r="D161" s="134" t="s">
        <v>300</v>
      </c>
      <c r="E161" s="147">
        <f>IFERROR(VLOOKUP($C161,'2025'!$C$205:$U$392,19,FALSE),0)</f>
        <v>14659697.559999995</v>
      </c>
      <c r="F161" s="148">
        <f>IFERROR(VLOOKUP($C161,'2025'!$C$8:$U$195,19,FALSE),0)</f>
        <v>13891830.739999996</v>
      </c>
      <c r="G161" s="149">
        <f t="shared" si="22"/>
        <v>0.94762055514056598</v>
      </c>
      <c r="H161" s="150">
        <f t="shared" si="23"/>
        <v>1.744021736510407E-3</v>
      </c>
      <c r="I161" s="148">
        <f t="shared" si="24"/>
        <v>-767866.81999999844</v>
      </c>
      <c r="J161" s="151">
        <f t="shared" si="25"/>
        <v>-5.2379444859433973E-2</v>
      </c>
      <c r="K161" s="147">
        <f>VLOOKUP($C161,'2025'!$C$205:$U$392,VLOOKUP($L$4,Master!$D$9:$G$20,4,FALSE),FALSE)</f>
        <v>5071819.6499999994</v>
      </c>
      <c r="L161" s="148">
        <f>VLOOKUP($C161,'2025'!$C$8:$U$195,VLOOKUP($L$4,Master!$D$9:$G$20,4,FALSE),FALSE)</f>
        <v>4687651.4399999995</v>
      </c>
      <c r="M161" s="150">
        <f t="shared" si="26"/>
        <v>0.92425436302728159</v>
      </c>
      <c r="N161" s="150">
        <f t="shared" si="27"/>
        <v>5.8850169985185925E-4</v>
      </c>
      <c r="O161" s="148">
        <f t="shared" si="28"/>
        <v>-384168.20999999996</v>
      </c>
      <c r="P161" s="151">
        <f t="shared" si="29"/>
        <v>-7.5745636972718466E-2</v>
      </c>
      <c r="Q161" s="71"/>
    </row>
    <row r="162" spans="2:17" s="72" customFormat="1" ht="12.75" x14ac:dyDescent="0.2">
      <c r="B162" s="70"/>
      <c r="C162" s="98" t="s">
        <v>301</v>
      </c>
      <c r="D162" s="99" t="s">
        <v>302</v>
      </c>
      <c r="E162" s="152">
        <f>IFERROR(VLOOKUP($C162,'2025'!$C$205:$U$392,19,FALSE),0)</f>
        <v>0</v>
      </c>
      <c r="F162" s="153">
        <f>IFERROR(VLOOKUP($C162,'2025'!$C$8:$U$195,19,FALSE),0)</f>
        <v>0</v>
      </c>
      <c r="G162" s="154">
        <f t="shared" si="22"/>
        <v>0</v>
      </c>
      <c r="H162" s="155">
        <f t="shared" si="23"/>
        <v>0</v>
      </c>
      <c r="I162" s="156">
        <f t="shared" si="24"/>
        <v>0</v>
      </c>
      <c r="J162" s="157">
        <f t="shared" si="25"/>
        <v>0</v>
      </c>
      <c r="K162" s="163">
        <f>VLOOKUP($C162,'2025'!$C$205:$U$392,VLOOKUP($L$4,Master!$D$9:$G$20,4,FALSE),FALSE)</f>
        <v>0</v>
      </c>
      <c r="L162" s="164">
        <f>VLOOKUP($C162,'2025'!$C$8:$U$195,VLOOKUP($L$4,Master!$D$9:$G$20,4,FALSE),FALSE)</f>
        <v>0</v>
      </c>
      <c r="M162" s="155">
        <f t="shared" si="26"/>
        <v>0</v>
      </c>
      <c r="N162" s="155">
        <f t="shared" si="27"/>
        <v>0</v>
      </c>
      <c r="O162" s="156">
        <f t="shared" si="28"/>
        <v>0</v>
      </c>
      <c r="P162" s="157">
        <f t="shared" si="29"/>
        <v>0</v>
      </c>
      <c r="Q162" s="71"/>
    </row>
    <row r="163" spans="2:17" s="72" customFormat="1" ht="12.75" x14ac:dyDescent="0.2">
      <c r="B163" s="70"/>
      <c r="C163" s="98" t="s">
        <v>303</v>
      </c>
      <c r="D163" s="99" t="s">
        <v>304</v>
      </c>
      <c r="E163" s="152">
        <f>IFERROR(VLOOKUP($C163,'2025'!$C$205:$U$392,19,FALSE),0)</f>
        <v>14659697.559999995</v>
      </c>
      <c r="F163" s="153">
        <f>IFERROR(VLOOKUP($C163,'2025'!$C$8:$U$195,19,FALSE),0)</f>
        <v>13891830.739999996</v>
      </c>
      <c r="G163" s="154">
        <f t="shared" si="22"/>
        <v>0.94762055514056598</v>
      </c>
      <c r="H163" s="155">
        <f t="shared" si="23"/>
        <v>1.744021736510407E-3</v>
      </c>
      <c r="I163" s="156">
        <f t="shared" si="24"/>
        <v>-767866.81999999844</v>
      </c>
      <c r="J163" s="157">
        <f t="shared" si="25"/>
        <v>-5.2379444859433973E-2</v>
      </c>
      <c r="K163" s="163">
        <f>VLOOKUP($C163,'2025'!$C$205:$U$392,VLOOKUP($L$4,Master!$D$9:$G$20,4,FALSE),FALSE)</f>
        <v>5071819.6499999994</v>
      </c>
      <c r="L163" s="164">
        <f>VLOOKUP($C163,'2025'!$C$8:$U$195,VLOOKUP($L$4,Master!$D$9:$G$20,4,FALSE),FALSE)</f>
        <v>4687651.4399999995</v>
      </c>
      <c r="M163" s="155">
        <f t="shared" si="26"/>
        <v>0.92425436302728159</v>
      </c>
      <c r="N163" s="155">
        <f t="shared" si="27"/>
        <v>5.8850169985185925E-4</v>
      </c>
      <c r="O163" s="156">
        <f t="shared" si="28"/>
        <v>-384168.20999999996</v>
      </c>
      <c r="P163" s="157">
        <f t="shared" si="29"/>
        <v>-7.5745636972718466E-2</v>
      </c>
      <c r="Q163" s="71"/>
    </row>
    <row r="164" spans="2:17" s="72" customFormat="1" ht="12.75" x14ac:dyDescent="0.2">
      <c r="B164" s="70"/>
      <c r="C164" s="133" t="s">
        <v>305</v>
      </c>
      <c r="D164" s="134" t="s">
        <v>306</v>
      </c>
      <c r="E164" s="147">
        <f>IFERROR(VLOOKUP($C164,'2025'!$C$205:$U$392,19,FALSE),0)</f>
        <v>0</v>
      </c>
      <c r="F164" s="148">
        <f>IFERROR(VLOOKUP($C164,'2025'!$C$8:$U$195,19,FALSE),0)</f>
        <v>0</v>
      </c>
      <c r="G164" s="149">
        <f t="shared" si="22"/>
        <v>0</v>
      </c>
      <c r="H164" s="150">
        <f t="shared" si="23"/>
        <v>0</v>
      </c>
      <c r="I164" s="148">
        <f t="shared" si="24"/>
        <v>0</v>
      </c>
      <c r="J164" s="151">
        <f t="shared" si="25"/>
        <v>0</v>
      </c>
      <c r="K164" s="147">
        <f>VLOOKUP($C164,'2025'!$C$205:$U$392,VLOOKUP($L$4,Master!$D$9:$G$20,4,FALSE),FALSE)</f>
        <v>0</v>
      </c>
      <c r="L164" s="148">
        <f>VLOOKUP($C164,'2025'!$C$8:$U$195,VLOOKUP($L$4,Master!$D$9:$G$20,4,FALSE),FALSE)</f>
        <v>0</v>
      </c>
      <c r="M164" s="150">
        <f t="shared" si="26"/>
        <v>0</v>
      </c>
      <c r="N164" s="150">
        <f t="shared" si="27"/>
        <v>0</v>
      </c>
      <c r="O164" s="148">
        <f t="shared" si="28"/>
        <v>0</v>
      </c>
      <c r="P164" s="151">
        <f t="shared" si="29"/>
        <v>0</v>
      </c>
      <c r="Q164" s="71"/>
    </row>
    <row r="165" spans="2:17" s="72" customFormat="1" ht="12.75" x14ac:dyDescent="0.2">
      <c r="B165" s="70"/>
      <c r="C165" s="98" t="s">
        <v>307</v>
      </c>
      <c r="D165" s="99" t="s">
        <v>306</v>
      </c>
      <c r="E165" s="152">
        <f>IFERROR(VLOOKUP($C165,'2025'!$C$205:$U$392,19,FALSE),0)</f>
        <v>0</v>
      </c>
      <c r="F165" s="153">
        <f>IFERROR(VLOOKUP($C165,'2025'!$C$8:$U$195,19,FALSE),0)</f>
        <v>0</v>
      </c>
      <c r="G165" s="154">
        <f t="shared" si="22"/>
        <v>0</v>
      </c>
      <c r="H165" s="155">
        <f t="shared" si="23"/>
        <v>0</v>
      </c>
      <c r="I165" s="156">
        <f t="shared" si="24"/>
        <v>0</v>
      </c>
      <c r="J165" s="157">
        <f t="shared" si="25"/>
        <v>0</v>
      </c>
      <c r="K165" s="163">
        <f>VLOOKUP($C165,'2025'!$C$205:$U$392,VLOOKUP($L$4,Master!$D$9:$G$20,4,FALSE),FALSE)</f>
        <v>0</v>
      </c>
      <c r="L165" s="164">
        <f>VLOOKUP($C165,'2025'!$C$8:$U$195,VLOOKUP($L$4,Master!$D$9:$G$20,4,FALSE),FALSE)</f>
        <v>0</v>
      </c>
      <c r="M165" s="155">
        <f t="shared" si="26"/>
        <v>0</v>
      </c>
      <c r="N165" s="155">
        <f t="shared" si="27"/>
        <v>0</v>
      </c>
      <c r="O165" s="156">
        <f t="shared" si="28"/>
        <v>0</v>
      </c>
      <c r="P165" s="157">
        <f t="shared" si="29"/>
        <v>0</v>
      </c>
      <c r="Q165" s="71"/>
    </row>
    <row r="166" spans="2:17" s="72" customFormat="1" ht="12.75" x14ac:dyDescent="0.2">
      <c r="B166" s="70"/>
      <c r="C166" s="133" t="s">
        <v>308</v>
      </c>
      <c r="D166" s="134" t="s">
        <v>309</v>
      </c>
      <c r="E166" s="147">
        <f>IFERROR(VLOOKUP($C166,'2025'!$C$205:$U$392,19,FALSE),0)</f>
        <v>10496171.369999999</v>
      </c>
      <c r="F166" s="148">
        <f>IFERROR(VLOOKUP($C166,'2025'!$C$8:$U$195,19,FALSE),0)</f>
        <v>10189453.950000001</v>
      </c>
      <c r="G166" s="149">
        <f t="shared" si="22"/>
        <v>0.97077816194230082</v>
      </c>
      <c r="H166" s="150">
        <f t="shared" si="23"/>
        <v>1.2792143457955659E-3</v>
      </c>
      <c r="I166" s="148">
        <f t="shared" si="24"/>
        <v>-306717.41999999806</v>
      </c>
      <c r="J166" s="151">
        <f t="shared" si="25"/>
        <v>-2.9221838057699137E-2</v>
      </c>
      <c r="K166" s="147">
        <f>VLOOKUP($C166,'2025'!$C$205:$U$392,VLOOKUP($L$4,Master!$D$9:$G$20,4,FALSE),FALSE)</f>
        <v>3675650.6700000004</v>
      </c>
      <c r="L166" s="148">
        <f>VLOOKUP($C166,'2025'!$C$8:$U$195,VLOOKUP($L$4,Master!$D$9:$G$20,4,FALSE),FALSE)</f>
        <v>3527504.0400000005</v>
      </c>
      <c r="M166" s="150">
        <f t="shared" si="26"/>
        <v>0.95969512793771561</v>
      </c>
      <c r="N166" s="150">
        <f t="shared" si="27"/>
        <v>4.4285334572024008E-4</v>
      </c>
      <c r="O166" s="148">
        <f t="shared" si="28"/>
        <v>-148146.62999999989</v>
      </c>
      <c r="P166" s="151">
        <f t="shared" si="29"/>
        <v>-4.0304872062284385E-2</v>
      </c>
      <c r="Q166" s="71"/>
    </row>
    <row r="167" spans="2:17" s="72" customFormat="1" ht="12.75" x14ac:dyDescent="0.2">
      <c r="B167" s="70"/>
      <c r="C167" s="98" t="s">
        <v>310</v>
      </c>
      <c r="D167" s="99" t="s">
        <v>311</v>
      </c>
      <c r="E167" s="152">
        <f>IFERROR(VLOOKUP($C167,'2025'!$C$205:$U$392,19,FALSE),0)</f>
        <v>10268757.34</v>
      </c>
      <c r="F167" s="153">
        <f>IFERROR(VLOOKUP($C167,'2025'!$C$8:$U$195,19,FALSE),0)</f>
        <v>9993130.8300000019</v>
      </c>
      <c r="G167" s="154">
        <f t="shared" si="22"/>
        <v>0.97315872788946456</v>
      </c>
      <c r="H167" s="155">
        <f t="shared" si="23"/>
        <v>1.254567357571497E-3</v>
      </c>
      <c r="I167" s="156">
        <f t="shared" si="24"/>
        <v>-275626.50999999791</v>
      </c>
      <c r="J167" s="157">
        <f t="shared" si="25"/>
        <v>-2.6841272110535424E-2</v>
      </c>
      <c r="K167" s="163">
        <f>VLOOKUP($C167,'2025'!$C$205:$U$392,VLOOKUP($L$4,Master!$D$9:$G$20,4,FALSE),FALSE)</f>
        <v>3646236.6400000006</v>
      </c>
      <c r="L167" s="164">
        <f>VLOOKUP($C167,'2025'!$C$8:$U$195,VLOOKUP($L$4,Master!$D$9:$G$20,4,FALSE),FALSE)</f>
        <v>3527504.0400000005</v>
      </c>
      <c r="M167" s="155">
        <f t="shared" si="26"/>
        <v>0.96743694616595155</v>
      </c>
      <c r="N167" s="155">
        <f t="shared" si="27"/>
        <v>4.4285334572024008E-4</v>
      </c>
      <c r="O167" s="156">
        <f t="shared" si="28"/>
        <v>-118732.60000000009</v>
      </c>
      <c r="P167" s="157">
        <f t="shared" si="29"/>
        <v>-3.2563053834048485E-2</v>
      </c>
      <c r="Q167" s="71"/>
    </row>
    <row r="168" spans="2:17" s="72" customFormat="1" ht="12.75" x14ac:dyDescent="0.2">
      <c r="B168" s="70"/>
      <c r="C168" s="98" t="s">
        <v>312</v>
      </c>
      <c r="D168" s="99" t="s">
        <v>313</v>
      </c>
      <c r="E168" s="152">
        <f>IFERROR(VLOOKUP($C168,'2025'!$C$205:$U$392,19,FALSE),0)</f>
        <v>227414.03</v>
      </c>
      <c r="F168" s="153">
        <f>IFERROR(VLOOKUP($C168,'2025'!$C$8:$U$195,19,FALSE),0)</f>
        <v>196323.12</v>
      </c>
      <c r="G168" s="154">
        <f t="shared" si="22"/>
        <v>0.86328499609280918</v>
      </c>
      <c r="H168" s="155">
        <f t="shared" si="23"/>
        <v>2.4646988224069099E-5</v>
      </c>
      <c r="I168" s="156">
        <f t="shared" si="24"/>
        <v>-31090.910000000003</v>
      </c>
      <c r="J168" s="157">
        <f t="shared" si="25"/>
        <v>-0.1367150039071908</v>
      </c>
      <c r="K168" s="163">
        <f>VLOOKUP($C168,'2025'!$C$205:$U$392,VLOOKUP($L$4,Master!$D$9:$G$20,4,FALSE),FALSE)</f>
        <v>29414.03</v>
      </c>
      <c r="L168" s="164">
        <f>VLOOKUP($C168,'2025'!$C$8:$U$195,VLOOKUP($L$4,Master!$D$9:$G$20,4,FALSE),FALSE)</f>
        <v>0</v>
      </c>
      <c r="M168" s="155">
        <f t="shared" si="26"/>
        <v>0</v>
      </c>
      <c r="N168" s="155">
        <f t="shared" si="27"/>
        <v>0</v>
      </c>
      <c r="O168" s="156">
        <f t="shared" si="28"/>
        <v>-29414.03</v>
      </c>
      <c r="P168" s="157">
        <f t="shared" si="29"/>
        <v>-1</v>
      </c>
      <c r="Q168" s="71"/>
    </row>
    <row r="169" spans="2:17" s="72" customFormat="1" ht="12.75" x14ac:dyDescent="0.2">
      <c r="B169" s="70"/>
      <c r="C169" s="133" t="s">
        <v>314</v>
      </c>
      <c r="D169" s="134" t="s">
        <v>315</v>
      </c>
      <c r="E169" s="147">
        <f>IFERROR(VLOOKUP($C169,'2025'!$C$205:$U$392,19,FALSE),0)</f>
        <v>0</v>
      </c>
      <c r="F169" s="148">
        <f>IFERROR(VLOOKUP($C169,'2025'!$C$8:$U$195,19,FALSE),0)</f>
        <v>0</v>
      </c>
      <c r="G169" s="149">
        <f t="shared" si="22"/>
        <v>0</v>
      </c>
      <c r="H169" s="150">
        <f t="shared" si="23"/>
        <v>0</v>
      </c>
      <c r="I169" s="148">
        <f t="shared" si="24"/>
        <v>0</v>
      </c>
      <c r="J169" s="151">
        <f t="shared" si="25"/>
        <v>0</v>
      </c>
      <c r="K169" s="147">
        <f>VLOOKUP($C169,'2025'!$C$205:$U$392,VLOOKUP($L$4,Master!$D$9:$G$20,4,FALSE),FALSE)</f>
        <v>0</v>
      </c>
      <c r="L169" s="148">
        <f>VLOOKUP($C169,'2025'!$C$8:$U$195,VLOOKUP($L$4,Master!$D$9:$G$20,4,FALSE),FALSE)</f>
        <v>0</v>
      </c>
      <c r="M169" s="150">
        <f t="shared" si="26"/>
        <v>0</v>
      </c>
      <c r="N169" s="150">
        <f t="shared" si="27"/>
        <v>0</v>
      </c>
      <c r="O169" s="148">
        <f t="shared" si="28"/>
        <v>0</v>
      </c>
      <c r="P169" s="151">
        <f t="shared" si="29"/>
        <v>0</v>
      </c>
      <c r="Q169" s="71"/>
    </row>
    <row r="170" spans="2:17" s="72" customFormat="1" ht="12.75" x14ac:dyDescent="0.2">
      <c r="B170" s="70"/>
      <c r="C170" s="98" t="s">
        <v>316</v>
      </c>
      <c r="D170" s="99" t="s">
        <v>315</v>
      </c>
      <c r="E170" s="152">
        <f>IFERROR(VLOOKUP($C170,'2025'!$C$205:$U$392,19,FALSE),0)</f>
        <v>0</v>
      </c>
      <c r="F170" s="153">
        <f>IFERROR(VLOOKUP($C170,'2025'!$C$8:$U$195,19,FALSE),0)</f>
        <v>0</v>
      </c>
      <c r="G170" s="154">
        <f t="shared" si="22"/>
        <v>0</v>
      </c>
      <c r="H170" s="155">
        <f t="shared" si="23"/>
        <v>0</v>
      </c>
      <c r="I170" s="156">
        <f t="shared" si="24"/>
        <v>0</v>
      </c>
      <c r="J170" s="157">
        <f t="shared" si="25"/>
        <v>0</v>
      </c>
      <c r="K170" s="163">
        <f>VLOOKUP($C170,'2025'!$C$205:$U$392,VLOOKUP($L$4,Master!$D$9:$G$20,4,FALSE),FALSE)</f>
        <v>0</v>
      </c>
      <c r="L170" s="164">
        <f>VLOOKUP($C170,'2025'!$C$8:$U$195,VLOOKUP($L$4,Master!$D$9:$G$20,4,FALSE),FALSE)</f>
        <v>0</v>
      </c>
      <c r="M170" s="155">
        <f t="shared" si="26"/>
        <v>0</v>
      </c>
      <c r="N170" s="155">
        <f t="shared" si="27"/>
        <v>0</v>
      </c>
      <c r="O170" s="156">
        <f t="shared" si="28"/>
        <v>0</v>
      </c>
      <c r="P170" s="157">
        <f t="shared" si="29"/>
        <v>0</v>
      </c>
      <c r="Q170" s="71"/>
    </row>
    <row r="171" spans="2:17" s="72" customFormat="1" ht="12.75" x14ac:dyDescent="0.2">
      <c r="B171" s="70"/>
      <c r="C171" s="133" t="s">
        <v>317</v>
      </c>
      <c r="D171" s="134" t="s">
        <v>318</v>
      </c>
      <c r="E171" s="147">
        <f>IFERROR(VLOOKUP($C171,'2025'!$C$205:$U$392,19,FALSE),0)</f>
        <v>10034439.550000001</v>
      </c>
      <c r="F171" s="148">
        <f>IFERROR(VLOOKUP($C171,'2025'!$C$8:$U$195,19,FALSE),0)</f>
        <v>7942976.7100000009</v>
      </c>
      <c r="G171" s="149">
        <f t="shared" si="22"/>
        <v>0.79157153425673887</v>
      </c>
      <c r="H171" s="150">
        <f t="shared" si="23"/>
        <v>9.9718491350089138E-4</v>
      </c>
      <c r="I171" s="148">
        <f t="shared" si="24"/>
        <v>-2091462.8399999999</v>
      </c>
      <c r="J171" s="151">
        <f t="shared" si="25"/>
        <v>-0.20842846574326113</v>
      </c>
      <c r="K171" s="147">
        <f>VLOOKUP($C171,'2025'!$C$205:$U$392,VLOOKUP($L$4,Master!$D$9:$G$20,4,FALSE),FALSE)</f>
        <v>4708740.99</v>
      </c>
      <c r="L171" s="148">
        <f>VLOOKUP($C171,'2025'!$C$8:$U$195,VLOOKUP($L$4,Master!$D$9:$G$20,4,FALSE),FALSE)</f>
        <v>4269201.1600000011</v>
      </c>
      <c r="M171" s="150">
        <f t="shared" si="26"/>
        <v>0.90665448982361652</v>
      </c>
      <c r="N171" s="150">
        <f t="shared" si="27"/>
        <v>5.3596820749742652E-4</v>
      </c>
      <c r="O171" s="148">
        <f t="shared" si="28"/>
        <v>-439539.82999999914</v>
      </c>
      <c r="P171" s="151">
        <f t="shared" si="29"/>
        <v>-9.3345510176383498E-2</v>
      </c>
      <c r="Q171" s="71"/>
    </row>
    <row r="172" spans="2:17" s="72" customFormat="1" ht="12.75" x14ac:dyDescent="0.2">
      <c r="B172" s="70"/>
      <c r="C172" s="98" t="s">
        <v>319</v>
      </c>
      <c r="D172" s="99" t="s">
        <v>318</v>
      </c>
      <c r="E172" s="152">
        <f>IFERROR(VLOOKUP($C172,'2025'!$C$205:$U$392,19,FALSE),0)</f>
        <v>10034439.550000001</v>
      </c>
      <c r="F172" s="153">
        <f>IFERROR(VLOOKUP($C172,'2025'!$C$8:$U$195,19,FALSE),0)</f>
        <v>7942976.7100000009</v>
      </c>
      <c r="G172" s="154">
        <f t="shared" si="22"/>
        <v>0.79157153425673887</v>
      </c>
      <c r="H172" s="155">
        <f t="shared" si="23"/>
        <v>9.9718491350089138E-4</v>
      </c>
      <c r="I172" s="156">
        <f t="shared" si="24"/>
        <v>-2091462.8399999999</v>
      </c>
      <c r="J172" s="157">
        <f t="shared" si="25"/>
        <v>-0.20842846574326113</v>
      </c>
      <c r="K172" s="163">
        <f>VLOOKUP($C172,'2025'!$C$205:$U$392,VLOOKUP($L$4,Master!$D$9:$G$20,4,FALSE),FALSE)</f>
        <v>4708740.99</v>
      </c>
      <c r="L172" s="164">
        <f>VLOOKUP($C172,'2025'!$C$8:$U$195,VLOOKUP($L$4,Master!$D$9:$G$20,4,FALSE),FALSE)</f>
        <v>4269201.1600000011</v>
      </c>
      <c r="M172" s="155">
        <f t="shared" si="26"/>
        <v>0.90665448982361652</v>
      </c>
      <c r="N172" s="155">
        <f t="shared" si="27"/>
        <v>5.3596820749742652E-4</v>
      </c>
      <c r="O172" s="156">
        <f t="shared" si="28"/>
        <v>-439539.82999999914</v>
      </c>
      <c r="P172" s="157">
        <f t="shared" si="29"/>
        <v>-9.3345510176383498E-2</v>
      </c>
      <c r="Q172" s="71"/>
    </row>
    <row r="173" spans="2:17" s="72" customFormat="1" ht="12.75" x14ac:dyDescent="0.2">
      <c r="B173" s="70"/>
      <c r="C173" s="133" t="s">
        <v>320</v>
      </c>
      <c r="D173" s="134" t="s">
        <v>321</v>
      </c>
      <c r="E173" s="147">
        <f>IFERROR(VLOOKUP($C173,'2025'!$C$205:$U$392,19,FALSE),0)</f>
        <v>0</v>
      </c>
      <c r="F173" s="148">
        <f>IFERROR(VLOOKUP($C173,'2025'!$C$8:$U$195,19,FALSE),0)</f>
        <v>0</v>
      </c>
      <c r="G173" s="149">
        <f t="shared" si="22"/>
        <v>0</v>
      </c>
      <c r="H173" s="150">
        <f t="shared" si="23"/>
        <v>0</v>
      </c>
      <c r="I173" s="148">
        <f t="shared" si="24"/>
        <v>0</v>
      </c>
      <c r="J173" s="151">
        <f t="shared" si="25"/>
        <v>0</v>
      </c>
      <c r="K173" s="147">
        <f>VLOOKUP($C173,'2025'!$C$205:$U$392,VLOOKUP($L$4,Master!$D$9:$G$20,4,FALSE),FALSE)</f>
        <v>0</v>
      </c>
      <c r="L173" s="148">
        <f>VLOOKUP($C173,'2025'!$C$8:$U$195,VLOOKUP($L$4,Master!$D$9:$G$20,4,FALSE),FALSE)</f>
        <v>0</v>
      </c>
      <c r="M173" s="150">
        <f t="shared" si="26"/>
        <v>0</v>
      </c>
      <c r="N173" s="150">
        <f t="shared" si="27"/>
        <v>0</v>
      </c>
      <c r="O173" s="148">
        <f t="shared" si="28"/>
        <v>0</v>
      </c>
      <c r="P173" s="151">
        <f t="shared" si="29"/>
        <v>0</v>
      </c>
      <c r="Q173" s="71"/>
    </row>
    <row r="174" spans="2:17" s="72" customFormat="1" ht="12.75" x14ac:dyDescent="0.2">
      <c r="B174" s="70"/>
      <c r="C174" s="98" t="s">
        <v>322</v>
      </c>
      <c r="D174" s="99" t="s">
        <v>321</v>
      </c>
      <c r="E174" s="152">
        <f>IFERROR(VLOOKUP($C174,'2025'!$C$205:$U$392,19,FALSE),0)</f>
        <v>0</v>
      </c>
      <c r="F174" s="153">
        <f>IFERROR(VLOOKUP($C174,'2025'!$C$8:$U$195,19,FALSE),0)</f>
        <v>0</v>
      </c>
      <c r="G174" s="154">
        <f t="shared" si="22"/>
        <v>0</v>
      </c>
      <c r="H174" s="155">
        <f t="shared" si="23"/>
        <v>0</v>
      </c>
      <c r="I174" s="156">
        <f t="shared" si="24"/>
        <v>0</v>
      </c>
      <c r="J174" s="157">
        <f t="shared" si="25"/>
        <v>0</v>
      </c>
      <c r="K174" s="163">
        <f>VLOOKUP($C174,'2025'!$C$205:$U$392,VLOOKUP($L$4,Master!$D$9:$G$20,4,FALSE),FALSE)</f>
        <v>0</v>
      </c>
      <c r="L174" s="164">
        <f>VLOOKUP($C174,'2025'!$C$8:$U$195,VLOOKUP($L$4,Master!$D$9:$G$20,4,FALSE),FALSE)</f>
        <v>0</v>
      </c>
      <c r="M174" s="155">
        <f t="shared" si="26"/>
        <v>0</v>
      </c>
      <c r="N174" s="155">
        <f t="shared" si="27"/>
        <v>0</v>
      </c>
      <c r="O174" s="156">
        <f t="shared" si="28"/>
        <v>0</v>
      </c>
      <c r="P174" s="157">
        <f t="shared" si="29"/>
        <v>0</v>
      </c>
      <c r="Q174" s="71"/>
    </row>
    <row r="175" spans="2:17" s="72" customFormat="1" ht="12.75" x14ac:dyDescent="0.2">
      <c r="B175" s="70"/>
      <c r="C175" s="133" t="s">
        <v>323</v>
      </c>
      <c r="D175" s="134" t="s">
        <v>324</v>
      </c>
      <c r="E175" s="147">
        <f>IFERROR(VLOOKUP($C175,'2025'!$C$205:$U$392,19,FALSE),0)</f>
        <v>2908329.25</v>
      </c>
      <c r="F175" s="148">
        <f>IFERROR(VLOOKUP($C175,'2025'!$C$8:$U$195,19,FALSE),0)</f>
        <v>2660253.75</v>
      </c>
      <c r="G175" s="149">
        <f t="shared" si="22"/>
        <v>0.91470171405111711</v>
      </c>
      <c r="H175" s="150">
        <f t="shared" si="23"/>
        <v>3.3397616566650763E-4</v>
      </c>
      <c r="I175" s="148">
        <f t="shared" si="24"/>
        <v>-248075.5</v>
      </c>
      <c r="J175" s="151">
        <f t="shared" si="25"/>
        <v>-8.5298285948882849E-2</v>
      </c>
      <c r="K175" s="147">
        <f>VLOOKUP($C175,'2025'!$C$205:$U$392,VLOOKUP($L$4,Master!$D$9:$G$20,4,FALSE),FALSE)</f>
        <v>873518.85999999987</v>
      </c>
      <c r="L175" s="148">
        <f>VLOOKUP($C175,'2025'!$C$8:$U$195,VLOOKUP($L$4,Master!$D$9:$G$20,4,FALSE),FALSE)</f>
        <v>1360969.9600000004</v>
      </c>
      <c r="M175" s="150">
        <f t="shared" si="26"/>
        <v>1.5580315690035595</v>
      </c>
      <c r="N175" s="150">
        <f t="shared" si="27"/>
        <v>1.7086021543174235E-4</v>
      </c>
      <c r="O175" s="148">
        <f t="shared" si="28"/>
        <v>487451.10000000056</v>
      </c>
      <c r="P175" s="151">
        <f t="shared" si="29"/>
        <v>0.55803156900355955</v>
      </c>
      <c r="Q175" s="71"/>
    </row>
    <row r="176" spans="2:17" s="72" customFormat="1" ht="12.75" x14ac:dyDescent="0.2">
      <c r="B176" s="70"/>
      <c r="C176" s="98" t="s">
        <v>325</v>
      </c>
      <c r="D176" s="99" t="s">
        <v>324</v>
      </c>
      <c r="E176" s="152">
        <f>IFERROR(VLOOKUP($C176,'2025'!$C$205:$U$392,19,FALSE),0)</f>
        <v>2908329.25</v>
      </c>
      <c r="F176" s="153">
        <f>IFERROR(VLOOKUP($C176,'2025'!$C$8:$U$195,19,FALSE),0)</f>
        <v>2660253.75</v>
      </c>
      <c r="G176" s="154">
        <f t="shared" si="22"/>
        <v>0.91470171405111711</v>
      </c>
      <c r="H176" s="155">
        <f t="shared" si="23"/>
        <v>3.3397616566650763E-4</v>
      </c>
      <c r="I176" s="156">
        <f t="shared" si="24"/>
        <v>-248075.5</v>
      </c>
      <c r="J176" s="157">
        <f t="shared" si="25"/>
        <v>-8.5298285948882849E-2</v>
      </c>
      <c r="K176" s="163">
        <f>VLOOKUP($C176,'2025'!$C$205:$U$392,VLOOKUP($L$4,Master!$D$9:$G$20,4,FALSE),FALSE)</f>
        <v>873518.85999999987</v>
      </c>
      <c r="L176" s="164">
        <f>VLOOKUP($C176,'2025'!$C$8:$U$195,VLOOKUP($L$4,Master!$D$9:$G$20,4,FALSE),FALSE)</f>
        <v>1360969.9600000004</v>
      </c>
      <c r="M176" s="155">
        <f t="shared" si="26"/>
        <v>1.5580315690035595</v>
      </c>
      <c r="N176" s="155">
        <f t="shared" si="27"/>
        <v>1.7086021543174235E-4</v>
      </c>
      <c r="O176" s="156">
        <f t="shared" si="28"/>
        <v>487451.10000000056</v>
      </c>
      <c r="P176" s="157">
        <f t="shared" si="29"/>
        <v>0.55803156900355955</v>
      </c>
      <c r="Q176" s="71"/>
    </row>
    <row r="177" spans="2:17" s="72" customFormat="1" ht="12.75" x14ac:dyDescent="0.2">
      <c r="B177" s="70"/>
      <c r="C177" s="131" t="s">
        <v>326</v>
      </c>
      <c r="D177" s="132" t="s">
        <v>327</v>
      </c>
      <c r="E177" s="142">
        <f>IFERROR(VLOOKUP($C177,'2025'!$C$205:$U$392,19,FALSE),0)</f>
        <v>272661318.79000002</v>
      </c>
      <c r="F177" s="143">
        <f>IFERROR(VLOOKUP($C177,'2025'!$C$8:$U$195,19,FALSE),0)</f>
        <v>277218084.25999993</v>
      </c>
      <c r="G177" s="144">
        <f t="shared" si="22"/>
        <v>1.0167121815819775</v>
      </c>
      <c r="H177" s="145">
        <f t="shared" si="23"/>
        <v>3.4802782567102709E-2</v>
      </c>
      <c r="I177" s="143">
        <f t="shared" si="24"/>
        <v>4556765.4699999094</v>
      </c>
      <c r="J177" s="146">
        <f t="shared" si="25"/>
        <v>1.671218158197741E-2</v>
      </c>
      <c r="K177" s="142">
        <f>VLOOKUP($C177,'2025'!$C$205:$U$392,VLOOKUP($L$4,Master!$D$9:$G$20,4,FALSE),FALSE)</f>
        <v>87505052.519999996</v>
      </c>
      <c r="L177" s="143">
        <f>VLOOKUP($C177,'2025'!$C$8:$U$195,VLOOKUP($L$4,Master!$D$9:$G$20,4,FALSE),FALSE)</f>
        <v>96969623.559999987</v>
      </c>
      <c r="M177" s="145">
        <f t="shared" si="26"/>
        <v>1.1081602806630713</v>
      </c>
      <c r="N177" s="145">
        <f t="shared" si="27"/>
        <v>1.2173854867301076E-2</v>
      </c>
      <c r="O177" s="143">
        <f t="shared" si="28"/>
        <v>9464571.0399999917</v>
      </c>
      <c r="P177" s="146">
        <f t="shared" si="29"/>
        <v>0.10816028066307128</v>
      </c>
      <c r="Q177" s="71"/>
    </row>
    <row r="178" spans="2:17" s="72" customFormat="1" ht="12.75" x14ac:dyDescent="0.2">
      <c r="B178" s="70"/>
      <c r="C178" s="133" t="s">
        <v>328</v>
      </c>
      <c r="D178" s="134" t="s">
        <v>329</v>
      </c>
      <c r="E178" s="147">
        <f>IFERROR(VLOOKUP($C178,'2025'!$C$205:$U$392,19,FALSE),0)</f>
        <v>0</v>
      </c>
      <c r="F178" s="148">
        <f>IFERROR(VLOOKUP($C178,'2025'!$C$8:$U$195,19,FALSE),0)</f>
        <v>0</v>
      </c>
      <c r="G178" s="149">
        <f t="shared" si="22"/>
        <v>0</v>
      </c>
      <c r="H178" s="150">
        <f t="shared" si="23"/>
        <v>0</v>
      </c>
      <c r="I178" s="148">
        <f t="shared" si="24"/>
        <v>0</v>
      </c>
      <c r="J178" s="151">
        <f t="shared" si="25"/>
        <v>0</v>
      </c>
      <c r="K178" s="147">
        <f>VLOOKUP($C178,'2025'!$C$205:$U$392,VLOOKUP($L$4,Master!$D$9:$G$20,4,FALSE),FALSE)</f>
        <v>0</v>
      </c>
      <c r="L178" s="148">
        <f>VLOOKUP($C178,'2025'!$C$8:$U$195,VLOOKUP($L$4,Master!$D$9:$G$20,4,FALSE),FALSE)</f>
        <v>0</v>
      </c>
      <c r="M178" s="150">
        <f t="shared" si="26"/>
        <v>0</v>
      </c>
      <c r="N178" s="150">
        <f t="shared" si="27"/>
        <v>0</v>
      </c>
      <c r="O178" s="148">
        <f t="shared" si="28"/>
        <v>0</v>
      </c>
      <c r="P178" s="151">
        <f t="shared" si="29"/>
        <v>0</v>
      </c>
      <c r="Q178" s="71"/>
    </row>
    <row r="179" spans="2:17" s="72" customFormat="1" ht="12.75" x14ac:dyDescent="0.2">
      <c r="B179" s="70"/>
      <c r="C179" s="98" t="s">
        <v>330</v>
      </c>
      <c r="D179" s="99" t="s">
        <v>331</v>
      </c>
      <c r="E179" s="152">
        <f>IFERROR(VLOOKUP($C179,'2025'!$C$205:$U$392,19,FALSE),0)</f>
        <v>0</v>
      </c>
      <c r="F179" s="153">
        <f>IFERROR(VLOOKUP($C179,'2025'!$C$8:$U$195,19,FALSE),0)</f>
        <v>0</v>
      </c>
      <c r="G179" s="154">
        <f t="shared" si="22"/>
        <v>0</v>
      </c>
      <c r="H179" s="155">
        <f t="shared" si="23"/>
        <v>0</v>
      </c>
      <c r="I179" s="156">
        <f t="shared" si="24"/>
        <v>0</v>
      </c>
      <c r="J179" s="157">
        <f t="shared" si="25"/>
        <v>0</v>
      </c>
      <c r="K179" s="163">
        <f>VLOOKUP($C179,'2025'!$C$205:$U$392,VLOOKUP($L$4,Master!$D$9:$G$20,4,FALSE),FALSE)</f>
        <v>0</v>
      </c>
      <c r="L179" s="164">
        <f>VLOOKUP($C179,'2025'!$C$8:$U$195,VLOOKUP($L$4,Master!$D$9:$G$20,4,FALSE),FALSE)</f>
        <v>0</v>
      </c>
      <c r="M179" s="155">
        <f t="shared" si="26"/>
        <v>0</v>
      </c>
      <c r="N179" s="155">
        <f t="shared" si="27"/>
        <v>0</v>
      </c>
      <c r="O179" s="156">
        <f t="shared" si="28"/>
        <v>0</v>
      </c>
      <c r="P179" s="157">
        <f t="shared" si="29"/>
        <v>0</v>
      </c>
      <c r="Q179" s="71"/>
    </row>
    <row r="180" spans="2:17" s="72" customFormat="1" ht="12.75" x14ac:dyDescent="0.2">
      <c r="B180" s="70"/>
      <c r="C180" s="98" t="s">
        <v>332</v>
      </c>
      <c r="D180" s="99" t="s">
        <v>333</v>
      </c>
      <c r="E180" s="152">
        <f>IFERROR(VLOOKUP($C180,'2025'!$C$205:$U$392,19,FALSE),0)</f>
        <v>0</v>
      </c>
      <c r="F180" s="153">
        <f>IFERROR(VLOOKUP($C180,'2025'!$C$8:$U$195,19,FALSE),0)</f>
        <v>0</v>
      </c>
      <c r="G180" s="154">
        <f t="shared" si="22"/>
        <v>0</v>
      </c>
      <c r="H180" s="155">
        <f t="shared" si="23"/>
        <v>0</v>
      </c>
      <c r="I180" s="156">
        <f t="shared" si="24"/>
        <v>0</v>
      </c>
      <c r="J180" s="157">
        <f t="shared" si="25"/>
        <v>0</v>
      </c>
      <c r="K180" s="163">
        <f>VLOOKUP($C180,'2025'!$C$205:$U$392,VLOOKUP($L$4,Master!$D$9:$G$20,4,FALSE),FALSE)</f>
        <v>0</v>
      </c>
      <c r="L180" s="164">
        <f>VLOOKUP($C180,'2025'!$C$8:$U$195,VLOOKUP($L$4,Master!$D$9:$G$20,4,FALSE),FALSE)</f>
        <v>0</v>
      </c>
      <c r="M180" s="155">
        <f t="shared" si="26"/>
        <v>0</v>
      </c>
      <c r="N180" s="155">
        <f t="shared" si="27"/>
        <v>0</v>
      </c>
      <c r="O180" s="156">
        <f t="shared" si="28"/>
        <v>0</v>
      </c>
      <c r="P180" s="157">
        <f t="shared" si="29"/>
        <v>0</v>
      </c>
      <c r="Q180" s="71"/>
    </row>
    <row r="181" spans="2:17" s="72" customFormat="1" ht="12.75" x14ac:dyDescent="0.2">
      <c r="B181" s="70"/>
      <c r="C181" s="133" t="s">
        <v>334</v>
      </c>
      <c r="D181" s="134" t="s">
        <v>335</v>
      </c>
      <c r="E181" s="147">
        <f>IFERROR(VLOOKUP($C181,'2025'!$C$205:$U$392,19,FALSE),0)</f>
        <v>194131013.63</v>
      </c>
      <c r="F181" s="148">
        <f>IFERROR(VLOOKUP($C181,'2025'!$C$8:$U$195,19,FALSE),0)</f>
        <v>194638021.23999989</v>
      </c>
      <c r="G181" s="149">
        <f t="shared" si="22"/>
        <v>1.0026116775497098</v>
      </c>
      <c r="H181" s="150">
        <f t="shared" si="23"/>
        <v>2.4435435915333804E-2</v>
      </c>
      <c r="I181" s="148">
        <f t="shared" si="24"/>
        <v>507007.6099998951</v>
      </c>
      <c r="J181" s="151">
        <f t="shared" si="25"/>
        <v>2.6116775497098872E-3</v>
      </c>
      <c r="K181" s="147">
        <f>VLOOKUP($C181,'2025'!$C$205:$U$392,VLOOKUP($L$4,Master!$D$9:$G$20,4,FALSE),FALSE)</f>
        <v>64388143.319999985</v>
      </c>
      <c r="L181" s="148">
        <f>VLOOKUP($C181,'2025'!$C$8:$U$195,VLOOKUP($L$4,Master!$D$9:$G$20,4,FALSE),FALSE)</f>
        <v>65770349.189999983</v>
      </c>
      <c r="M181" s="150">
        <f t="shared" si="26"/>
        <v>1.021466776315177</v>
      </c>
      <c r="N181" s="150">
        <f t="shared" si="27"/>
        <v>8.2570051962236653E-3</v>
      </c>
      <c r="O181" s="148">
        <f t="shared" si="28"/>
        <v>1382205.8699999973</v>
      </c>
      <c r="P181" s="151">
        <f t="shared" si="29"/>
        <v>2.1466776315176992E-2</v>
      </c>
      <c r="Q181" s="71"/>
    </row>
    <row r="182" spans="2:17" s="72" customFormat="1" ht="12.75" x14ac:dyDescent="0.2">
      <c r="B182" s="70"/>
      <c r="C182" s="98" t="s">
        <v>336</v>
      </c>
      <c r="D182" s="99" t="s">
        <v>335</v>
      </c>
      <c r="E182" s="152">
        <f>IFERROR(VLOOKUP($C182,'2025'!$C$205:$U$392,19,FALSE),0)</f>
        <v>194131013.63</v>
      </c>
      <c r="F182" s="153">
        <f>IFERROR(VLOOKUP($C182,'2025'!$C$8:$U$195,19,FALSE),0)</f>
        <v>194638021.23999989</v>
      </c>
      <c r="G182" s="154">
        <f t="shared" si="22"/>
        <v>1.0026116775497098</v>
      </c>
      <c r="H182" s="155">
        <f t="shared" si="23"/>
        <v>2.4435435915333804E-2</v>
      </c>
      <c r="I182" s="156">
        <f t="shared" si="24"/>
        <v>507007.6099998951</v>
      </c>
      <c r="J182" s="157">
        <f t="shared" si="25"/>
        <v>2.6116775497098872E-3</v>
      </c>
      <c r="K182" s="163">
        <f>VLOOKUP($C182,'2025'!$C$205:$U$392,VLOOKUP($L$4,Master!$D$9:$G$20,4,FALSE),FALSE)</f>
        <v>64388143.319999985</v>
      </c>
      <c r="L182" s="164">
        <f>VLOOKUP($C182,'2025'!$C$8:$U$195,VLOOKUP($L$4,Master!$D$9:$G$20,4,FALSE),FALSE)</f>
        <v>65770349.189999983</v>
      </c>
      <c r="M182" s="155">
        <f t="shared" si="26"/>
        <v>1.021466776315177</v>
      </c>
      <c r="N182" s="155">
        <f t="shared" si="27"/>
        <v>8.2570051962236653E-3</v>
      </c>
      <c r="O182" s="156">
        <f t="shared" si="28"/>
        <v>1382205.8699999973</v>
      </c>
      <c r="P182" s="157">
        <f t="shared" si="29"/>
        <v>2.1466776315176992E-2</v>
      </c>
      <c r="Q182" s="71"/>
    </row>
    <row r="183" spans="2:17" s="72" customFormat="1" ht="12.75" x14ac:dyDescent="0.2">
      <c r="B183" s="70"/>
      <c r="C183" s="133" t="s">
        <v>337</v>
      </c>
      <c r="D183" s="134" t="s">
        <v>338</v>
      </c>
      <c r="E183" s="147">
        <f>IFERROR(VLOOKUP($C183,'2025'!$C$205:$U$392,19,FALSE),0)</f>
        <v>0</v>
      </c>
      <c r="F183" s="148">
        <f>IFERROR(VLOOKUP($C183,'2025'!$C$8:$U$195,19,FALSE),0)</f>
        <v>0</v>
      </c>
      <c r="G183" s="149">
        <f t="shared" si="22"/>
        <v>0</v>
      </c>
      <c r="H183" s="150">
        <f t="shared" si="23"/>
        <v>0</v>
      </c>
      <c r="I183" s="148">
        <f t="shared" si="24"/>
        <v>0</v>
      </c>
      <c r="J183" s="151">
        <f t="shared" si="25"/>
        <v>0</v>
      </c>
      <c r="K183" s="147">
        <f>VLOOKUP($C183,'2025'!$C$205:$U$392,VLOOKUP($L$4,Master!$D$9:$G$20,4,FALSE),FALSE)</f>
        <v>0</v>
      </c>
      <c r="L183" s="148">
        <f>VLOOKUP($C183,'2025'!$C$8:$U$195,VLOOKUP($L$4,Master!$D$9:$G$20,4,FALSE),FALSE)</f>
        <v>0</v>
      </c>
      <c r="M183" s="150">
        <f t="shared" si="26"/>
        <v>0</v>
      </c>
      <c r="N183" s="150">
        <f t="shared" si="27"/>
        <v>0</v>
      </c>
      <c r="O183" s="148">
        <f t="shared" si="28"/>
        <v>0</v>
      </c>
      <c r="P183" s="151">
        <f t="shared" si="29"/>
        <v>0</v>
      </c>
      <c r="Q183" s="71"/>
    </row>
    <row r="184" spans="2:17" s="72" customFormat="1" ht="12.75" x14ac:dyDescent="0.2">
      <c r="B184" s="70"/>
      <c r="C184" s="98" t="s">
        <v>339</v>
      </c>
      <c r="D184" s="99" t="s">
        <v>338</v>
      </c>
      <c r="E184" s="152">
        <f>IFERROR(VLOOKUP($C184,'2025'!$C$205:$U$392,19,FALSE),0)</f>
        <v>0</v>
      </c>
      <c r="F184" s="153">
        <f>IFERROR(VLOOKUP($C184,'2025'!$C$8:$U$195,19,FALSE),0)</f>
        <v>0</v>
      </c>
      <c r="G184" s="154">
        <f t="shared" si="22"/>
        <v>0</v>
      </c>
      <c r="H184" s="155">
        <f t="shared" si="23"/>
        <v>0</v>
      </c>
      <c r="I184" s="156">
        <f t="shared" si="24"/>
        <v>0</v>
      </c>
      <c r="J184" s="157">
        <f t="shared" si="25"/>
        <v>0</v>
      </c>
      <c r="K184" s="163">
        <f>VLOOKUP($C184,'2025'!$C$205:$U$392,VLOOKUP($L$4,Master!$D$9:$G$20,4,FALSE),FALSE)</f>
        <v>0</v>
      </c>
      <c r="L184" s="164">
        <f>VLOOKUP($C184,'2025'!$C$8:$U$195,VLOOKUP($L$4,Master!$D$9:$G$20,4,FALSE),FALSE)</f>
        <v>0</v>
      </c>
      <c r="M184" s="155">
        <f t="shared" si="26"/>
        <v>0</v>
      </c>
      <c r="N184" s="155">
        <f t="shared" si="27"/>
        <v>0</v>
      </c>
      <c r="O184" s="156">
        <f t="shared" si="28"/>
        <v>0</v>
      </c>
      <c r="P184" s="157">
        <f t="shared" si="29"/>
        <v>0</v>
      </c>
      <c r="Q184" s="71"/>
    </row>
    <row r="185" spans="2:17" s="72" customFormat="1" ht="12.75" x14ac:dyDescent="0.2">
      <c r="B185" s="70"/>
      <c r="C185" s="133" t="s">
        <v>340</v>
      </c>
      <c r="D185" s="134" t="s">
        <v>341</v>
      </c>
      <c r="E185" s="147">
        <f>IFERROR(VLOOKUP($C185,'2025'!$C$205:$U$392,19,FALSE),0)</f>
        <v>0</v>
      </c>
      <c r="F185" s="148">
        <f>IFERROR(VLOOKUP($C185,'2025'!$C$8:$U$195,19,FALSE),0)</f>
        <v>0</v>
      </c>
      <c r="G185" s="149">
        <f t="shared" si="22"/>
        <v>0</v>
      </c>
      <c r="H185" s="150">
        <f t="shared" si="23"/>
        <v>0</v>
      </c>
      <c r="I185" s="148">
        <f t="shared" si="24"/>
        <v>0</v>
      </c>
      <c r="J185" s="151">
        <f t="shared" si="25"/>
        <v>0</v>
      </c>
      <c r="K185" s="147">
        <f>VLOOKUP($C185,'2025'!$C$205:$U$392,VLOOKUP($L$4,Master!$D$9:$G$20,4,FALSE),FALSE)</f>
        <v>0</v>
      </c>
      <c r="L185" s="148">
        <f>VLOOKUP($C185,'2025'!$C$8:$U$195,VLOOKUP($L$4,Master!$D$9:$G$20,4,FALSE),FALSE)</f>
        <v>0</v>
      </c>
      <c r="M185" s="150">
        <f t="shared" si="26"/>
        <v>0</v>
      </c>
      <c r="N185" s="150">
        <f t="shared" si="27"/>
        <v>0</v>
      </c>
      <c r="O185" s="148">
        <f t="shared" si="28"/>
        <v>0</v>
      </c>
      <c r="P185" s="151">
        <f t="shared" si="29"/>
        <v>0</v>
      </c>
      <c r="Q185" s="71"/>
    </row>
    <row r="186" spans="2:17" s="72" customFormat="1" ht="12.75" x14ac:dyDescent="0.2">
      <c r="B186" s="70"/>
      <c r="C186" s="98" t="s">
        <v>342</v>
      </c>
      <c r="D186" s="99" t="s">
        <v>341</v>
      </c>
      <c r="E186" s="152">
        <f>IFERROR(VLOOKUP($C186,'2025'!$C$205:$U$392,19,FALSE),0)</f>
        <v>0</v>
      </c>
      <c r="F186" s="153">
        <f>IFERROR(VLOOKUP($C186,'2025'!$C$8:$U$195,19,FALSE),0)</f>
        <v>0</v>
      </c>
      <c r="G186" s="154">
        <f t="shared" si="22"/>
        <v>0</v>
      </c>
      <c r="H186" s="155">
        <f t="shared" si="23"/>
        <v>0</v>
      </c>
      <c r="I186" s="156">
        <f t="shared" si="24"/>
        <v>0</v>
      </c>
      <c r="J186" s="157">
        <f t="shared" si="25"/>
        <v>0</v>
      </c>
      <c r="K186" s="163">
        <f>VLOOKUP($C186,'2025'!$C$205:$U$392,VLOOKUP($L$4,Master!$D$9:$G$20,4,FALSE),FALSE)</f>
        <v>0</v>
      </c>
      <c r="L186" s="164">
        <f>VLOOKUP($C186,'2025'!$C$8:$U$195,VLOOKUP($L$4,Master!$D$9:$G$20,4,FALSE),FALSE)</f>
        <v>0</v>
      </c>
      <c r="M186" s="155">
        <f t="shared" si="26"/>
        <v>0</v>
      </c>
      <c r="N186" s="155">
        <f t="shared" si="27"/>
        <v>0</v>
      </c>
      <c r="O186" s="156">
        <f t="shared" si="28"/>
        <v>0</v>
      </c>
      <c r="P186" s="157">
        <f t="shared" si="29"/>
        <v>0</v>
      </c>
      <c r="Q186" s="71"/>
    </row>
    <row r="187" spans="2:17" s="72" customFormat="1" ht="12.75" x14ac:dyDescent="0.2">
      <c r="B187" s="70"/>
      <c r="C187" s="133" t="s">
        <v>343</v>
      </c>
      <c r="D187" s="134" t="s">
        <v>344</v>
      </c>
      <c r="E187" s="147">
        <f>IFERROR(VLOOKUP($C187,'2025'!$C$205:$U$392,19,FALSE),0)</f>
        <v>14370088.750000002</v>
      </c>
      <c r="F187" s="148">
        <f>IFERROR(VLOOKUP($C187,'2025'!$C$8:$U$195,19,FALSE),0)</f>
        <v>14570122.149999989</v>
      </c>
      <c r="G187" s="149">
        <f t="shared" si="22"/>
        <v>1.0139201227967356</v>
      </c>
      <c r="H187" s="150">
        <f t="shared" si="23"/>
        <v>1.8291764569262044E-3</v>
      </c>
      <c r="I187" s="148">
        <f t="shared" si="24"/>
        <v>200033.39999998733</v>
      </c>
      <c r="J187" s="151">
        <f t="shared" si="25"/>
        <v>1.3920122796735497E-2</v>
      </c>
      <c r="K187" s="147">
        <f>VLOOKUP($C187,'2025'!$C$205:$U$392,VLOOKUP($L$4,Master!$D$9:$G$20,4,FALSE),FALSE)</f>
        <v>4949289.24</v>
      </c>
      <c r="L187" s="148">
        <f>VLOOKUP($C187,'2025'!$C$8:$U$195,VLOOKUP($L$4,Master!$D$9:$G$20,4,FALSE),FALSE)</f>
        <v>7680353.9799999967</v>
      </c>
      <c r="M187" s="150">
        <f t="shared" si="26"/>
        <v>1.5518094836583034</v>
      </c>
      <c r="N187" s="150">
        <f t="shared" si="27"/>
        <v>9.6421447510482801E-4</v>
      </c>
      <c r="O187" s="148">
        <f t="shared" si="28"/>
        <v>2731064.7399999965</v>
      </c>
      <c r="P187" s="151">
        <f t="shared" si="29"/>
        <v>0.55180948365830329</v>
      </c>
      <c r="Q187" s="71"/>
    </row>
    <row r="188" spans="2:17" s="72" customFormat="1" ht="12.75" x14ac:dyDescent="0.2">
      <c r="B188" s="70"/>
      <c r="C188" s="98" t="s">
        <v>345</v>
      </c>
      <c r="D188" s="99" t="s">
        <v>344</v>
      </c>
      <c r="E188" s="152">
        <f>IFERROR(VLOOKUP($C188,'2025'!$C$205:$U$392,19,FALSE),0)</f>
        <v>14370088.750000002</v>
      </c>
      <c r="F188" s="153">
        <f>IFERROR(VLOOKUP($C188,'2025'!$C$8:$U$195,19,FALSE),0)</f>
        <v>14570122.149999989</v>
      </c>
      <c r="G188" s="154">
        <f t="shared" si="22"/>
        <v>1.0139201227967356</v>
      </c>
      <c r="H188" s="155">
        <f t="shared" si="23"/>
        <v>1.8291764569262044E-3</v>
      </c>
      <c r="I188" s="156">
        <f t="shared" si="24"/>
        <v>200033.39999998733</v>
      </c>
      <c r="J188" s="157">
        <f t="shared" si="25"/>
        <v>1.3920122796735497E-2</v>
      </c>
      <c r="K188" s="163">
        <f>VLOOKUP($C188,'2025'!$C$205:$U$392,VLOOKUP($L$4,Master!$D$9:$G$20,4,FALSE),FALSE)</f>
        <v>4949289.24</v>
      </c>
      <c r="L188" s="164">
        <f>VLOOKUP($C188,'2025'!$C$8:$U$195,VLOOKUP($L$4,Master!$D$9:$G$20,4,FALSE),FALSE)</f>
        <v>7680353.9799999967</v>
      </c>
      <c r="M188" s="155">
        <f t="shared" si="26"/>
        <v>1.5518094836583034</v>
      </c>
      <c r="N188" s="155">
        <f t="shared" si="27"/>
        <v>9.6421447510482801E-4</v>
      </c>
      <c r="O188" s="156">
        <f t="shared" si="28"/>
        <v>2731064.7399999965</v>
      </c>
      <c r="P188" s="157">
        <f t="shared" si="29"/>
        <v>0.55180948365830329</v>
      </c>
      <c r="Q188" s="71"/>
    </row>
    <row r="189" spans="2:17" s="72" customFormat="1" ht="12.75" x14ac:dyDescent="0.2">
      <c r="B189" s="70"/>
      <c r="C189" s="133" t="s">
        <v>346</v>
      </c>
      <c r="D189" s="134" t="s">
        <v>347</v>
      </c>
      <c r="E189" s="147">
        <f>IFERROR(VLOOKUP($C189,'2025'!$C$205:$U$392,19,FALSE),0)</f>
        <v>0</v>
      </c>
      <c r="F189" s="148">
        <f>IFERROR(VLOOKUP($C189,'2025'!$C$8:$U$195,19,FALSE),0)</f>
        <v>0</v>
      </c>
      <c r="G189" s="149">
        <f t="shared" si="22"/>
        <v>0</v>
      </c>
      <c r="H189" s="150">
        <f t="shared" si="23"/>
        <v>0</v>
      </c>
      <c r="I189" s="148">
        <f t="shared" si="24"/>
        <v>0</v>
      </c>
      <c r="J189" s="151">
        <f t="shared" si="25"/>
        <v>0</v>
      </c>
      <c r="K189" s="147">
        <f>VLOOKUP($C189,'2025'!$C$205:$U$392,VLOOKUP($L$4,Master!$D$9:$G$20,4,FALSE),FALSE)</f>
        <v>0</v>
      </c>
      <c r="L189" s="148">
        <f>VLOOKUP($C189,'2025'!$C$8:$U$195,VLOOKUP($L$4,Master!$D$9:$G$20,4,FALSE),FALSE)</f>
        <v>0</v>
      </c>
      <c r="M189" s="150">
        <f t="shared" si="26"/>
        <v>0</v>
      </c>
      <c r="N189" s="150">
        <f t="shared" si="27"/>
        <v>0</v>
      </c>
      <c r="O189" s="148">
        <f t="shared" si="28"/>
        <v>0</v>
      </c>
      <c r="P189" s="151">
        <f t="shared" si="29"/>
        <v>0</v>
      </c>
      <c r="Q189" s="71"/>
    </row>
    <row r="190" spans="2:17" s="72" customFormat="1" ht="12.75" x14ac:dyDescent="0.2">
      <c r="B190" s="70"/>
      <c r="C190" s="98" t="s">
        <v>348</v>
      </c>
      <c r="D190" s="99" t="s">
        <v>347</v>
      </c>
      <c r="E190" s="152">
        <f>IFERROR(VLOOKUP($C190,'2025'!$C$205:$U$392,19,FALSE),0)</f>
        <v>0</v>
      </c>
      <c r="F190" s="153">
        <f>IFERROR(VLOOKUP($C190,'2025'!$C$8:$U$195,19,FALSE),0)</f>
        <v>0</v>
      </c>
      <c r="G190" s="154">
        <f t="shared" si="22"/>
        <v>0</v>
      </c>
      <c r="H190" s="155">
        <f t="shared" si="23"/>
        <v>0</v>
      </c>
      <c r="I190" s="156">
        <f t="shared" si="24"/>
        <v>0</v>
      </c>
      <c r="J190" s="157">
        <f t="shared" si="25"/>
        <v>0</v>
      </c>
      <c r="K190" s="163">
        <f>VLOOKUP($C190,'2025'!$C$205:$U$392,VLOOKUP($L$4,Master!$D$9:$G$20,4,FALSE),FALSE)</f>
        <v>0</v>
      </c>
      <c r="L190" s="164">
        <f>VLOOKUP($C190,'2025'!$C$8:$U$195,VLOOKUP($L$4,Master!$D$9:$G$20,4,FALSE),FALSE)</f>
        <v>0</v>
      </c>
      <c r="M190" s="155">
        <f t="shared" si="26"/>
        <v>0</v>
      </c>
      <c r="N190" s="155">
        <f t="shared" si="27"/>
        <v>0</v>
      </c>
      <c r="O190" s="156">
        <f t="shared" si="28"/>
        <v>0</v>
      </c>
      <c r="P190" s="157">
        <f t="shared" si="29"/>
        <v>0</v>
      </c>
      <c r="Q190" s="71"/>
    </row>
    <row r="191" spans="2:17" s="72" customFormat="1" ht="12.75" x14ac:dyDescent="0.2">
      <c r="B191" s="70"/>
      <c r="C191" s="133" t="s">
        <v>349</v>
      </c>
      <c r="D191" s="134" t="s">
        <v>350</v>
      </c>
      <c r="E191" s="147">
        <f>IFERROR(VLOOKUP($C191,'2025'!$C$205:$U$392,19,FALSE),0)</f>
        <v>63293.97</v>
      </c>
      <c r="F191" s="148">
        <f>IFERROR(VLOOKUP($C191,'2025'!$C$8:$U$195,19,FALSE),0)</f>
        <v>43854.67</v>
      </c>
      <c r="G191" s="149">
        <f t="shared" si="22"/>
        <v>0.69287279657130052</v>
      </c>
      <c r="H191" s="150">
        <f t="shared" si="23"/>
        <v>5.5056456675119891E-6</v>
      </c>
      <c r="I191" s="148">
        <f t="shared" si="24"/>
        <v>-19439.300000000003</v>
      </c>
      <c r="J191" s="151">
        <f t="shared" si="25"/>
        <v>-0.30712720342869948</v>
      </c>
      <c r="K191" s="147">
        <f>VLOOKUP($C191,'2025'!$C$205:$U$392,VLOOKUP($L$4,Master!$D$9:$G$20,4,FALSE),FALSE)</f>
        <v>43171.91</v>
      </c>
      <c r="L191" s="148">
        <f>VLOOKUP($C191,'2025'!$C$8:$U$195,VLOOKUP($L$4,Master!$D$9:$G$20,4,FALSE),FALSE)</f>
        <v>38594</v>
      </c>
      <c r="M191" s="150">
        <f t="shared" si="26"/>
        <v>0.89396091115727794</v>
      </c>
      <c r="N191" s="150">
        <f t="shared" si="27"/>
        <v>4.8452055138473902E-6</v>
      </c>
      <c r="O191" s="148">
        <f t="shared" si="28"/>
        <v>-4577.9100000000035</v>
      </c>
      <c r="P191" s="151">
        <f t="shared" si="29"/>
        <v>-0.1060390888427221</v>
      </c>
      <c r="Q191" s="71"/>
    </row>
    <row r="192" spans="2:17" s="72" customFormat="1" ht="12.75" x14ac:dyDescent="0.2">
      <c r="B192" s="70"/>
      <c r="C192" s="98" t="s">
        <v>351</v>
      </c>
      <c r="D192" s="99" t="s">
        <v>350</v>
      </c>
      <c r="E192" s="152">
        <f>IFERROR(VLOOKUP($C192,'2025'!$C$205:$U$392,19,FALSE),0)</f>
        <v>63293.97</v>
      </c>
      <c r="F192" s="153">
        <f>IFERROR(VLOOKUP($C192,'2025'!$C$8:$U$195,19,FALSE),0)</f>
        <v>43854.67</v>
      </c>
      <c r="G192" s="154">
        <f t="shared" si="22"/>
        <v>0.69287279657130052</v>
      </c>
      <c r="H192" s="155">
        <f t="shared" si="23"/>
        <v>5.5056456675119891E-6</v>
      </c>
      <c r="I192" s="156">
        <f t="shared" si="24"/>
        <v>-19439.300000000003</v>
      </c>
      <c r="J192" s="157">
        <f t="shared" si="25"/>
        <v>-0.30712720342869948</v>
      </c>
      <c r="K192" s="163">
        <f>VLOOKUP($C192,'2025'!$C$205:$U$392,VLOOKUP($L$4,Master!$D$9:$G$20,4,FALSE),FALSE)</f>
        <v>43171.91</v>
      </c>
      <c r="L192" s="164">
        <f>VLOOKUP($C192,'2025'!$C$8:$U$195,VLOOKUP($L$4,Master!$D$9:$G$20,4,FALSE),FALSE)</f>
        <v>38594</v>
      </c>
      <c r="M192" s="155">
        <f t="shared" si="26"/>
        <v>0.89396091115727794</v>
      </c>
      <c r="N192" s="155">
        <f t="shared" si="27"/>
        <v>4.8452055138473902E-6</v>
      </c>
      <c r="O192" s="156">
        <f t="shared" si="28"/>
        <v>-4577.9100000000035</v>
      </c>
      <c r="P192" s="157">
        <f t="shared" si="29"/>
        <v>-0.1060390888427221</v>
      </c>
      <c r="Q192" s="71"/>
    </row>
    <row r="193" spans="2:17" s="72" customFormat="1" ht="12.75" x14ac:dyDescent="0.2">
      <c r="B193" s="70"/>
      <c r="C193" s="133" t="s">
        <v>352</v>
      </c>
      <c r="D193" s="134" t="s">
        <v>353</v>
      </c>
      <c r="E193" s="147">
        <f>IFERROR(VLOOKUP($C193,'2025'!$C$205:$U$392,19,FALSE),0)</f>
        <v>0</v>
      </c>
      <c r="F193" s="148">
        <f>IFERROR(VLOOKUP($C193,'2025'!$C$8:$U$195,19,FALSE),0)</f>
        <v>0</v>
      </c>
      <c r="G193" s="149">
        <f t="shared" si="22"/>
        <v>0</v>
      </c>
      <c r="H193" s="150">
        <f t="shared" si="23"/>
        <v>0</v>
      </c>
      <c r="I193" s="148">
        <f t="shared" si="24"/>
        <v>0</v>
      </c>
      <c r="J193" s="151">
        <f t="shared" si="25"/>
        <v>0</v>
      </c>
      <c r="K193" s="147">
        <f>VLOOKUP($C193,'2025'!$C$205:$U$392,VLOOKUP($L$4,Master!$D$9:$G$20,4,FALSE),FALSE)</f>
        <v>0</v>
      </c>
      <c r="L193" s="148">
        <f>VLOOKUP($C193,'2025'!$C$8:$U$195,VLOOKUP($L$4,Master!$D$9:$G$20,4,FALSE),FALSE)</f>
        <v>0</v>
      </c>
      <c r="M193" s="150">
        <f t="shared" si="26"/>
        <v>0</v>
      </c>
      <c r="N193" s="150">
        <f t="shared" si="27"/>
        <v>0</v>
      </c>
      <c r="O193" s="148">
        <f t="shared" si="28"/>
        <v>0</v>
      </c>
      <c r="P193" s="151">
        <f t="shared" si="29"/>
        <v>0</v>
      </c>
      <c r="Q193" s="71"/>
    </row>
    <row r="194" spans="2:17" s="72" customFormat="1" ht="12.75" x14ac:dyDescent="0.2">
      <c r="B194" s="70"/>
      <c r="C194" s="98" t="s">
        <v>354</v>
      </c>
      <c r="D194" s="99" t="s">
        <v>353</v>
      </c>
      <c r="E194" s="152">
        <f>IFERROR(VLOOKUP($C194,'2025'!$C$205:$U$392,19,FALSE),0)</f>
        <v>0</v>
      </c>
      <c r="F194" s="153">
        <f>IFERROR(VLOOKUP($C194,'2025'!$C$8:$U$195,19,FALSE),0)</f>
        <v>0</v>
      </c>
      <c r="G194" s="154">
        <f t="shared" si="22"/>
        <v>0</v>
      </c>
      <c r="H194" s="155">
        <f t="shared" si="23"/>
        <v>0</v>
      </c>
      <c r="I194" s="156">
        <f t="shared" si="24"/>
        <v>0</v>
      </c>
      <c r="J194" s="157">
        <f t="shared" si="25"/>
        <v>0</v>
      </c>
      <c r="K194" s="163">
        <f>VLOOKUP($C194,'2025'!$C$205:$U$392,VLOOKUP($L$4,Master!$D$9:$G$20,4,FALSE),FALSE)</f>
        <v>0</v>
      </c>
      <c r="L194" s="164">
        <f>VLOOKUP($C194,'2025'!$C$8:$U$195,VLOOKUP($L$4,Master!$D$9:$G$20,4,FALSE),FALSE)</f>
        <v>0</v>
      </c>
      <c r="M194" s="155">
        <f t="shared" si="26"/>
        <v>0</v>
      </c>
      <c r="N194" s="155">
        <f t="shared" si="27"/>
        <v>0</v>
      </c>
      <c r="O194" s="156">
        <f t="shared" si="28"/>
        <v>0</v>
      </c>
      <c r="P194" s="157">
        <f t="shared" si="29"/>
        <v>0</v>
      </c>
      <c r="Q194" s="71"/>
    </row>
    <row r="195" spans="2:17" s="72" customFormat="1" ht="12.75" x14ac:dyDescent="0.2">
      <c r="B195" s="70"/>
      <c r="C195" s="133" t="s">
        <v>355</v>
      </c>
      <c r="D195" s="134" t="s">
        <v>356</v>
      </c>
      <c r="E195" s="147">
        <f>IFERROR(VLOOKUP($C195,'2025'!$C$205:$U$392,19,FALSE),0)</f>
        <v>64096922.440000057</v>
      </c>
      <c r="F195" s="148">
        <f>IFERROR(VLOOKUP($C195,'2025'!$C$8:$U$195,19,FALSE),0)</f>
        <v>67966086.200000003</v>
      </c>
      <c r="G195" s="149">
        <f t="shared" si="22"/>
        <v>1.0603642673113018</v>
      </c>
      <c r="H195" s="150">
        <f t="shared" si="23"/>
        <v>8.5326645491751833E-3</v>
      </c>
      <c r="I195" s="148">
        <f t="shared" si="24"/>
        <v>3869163.7599999458</v>
      </c>
      <c r="J195" s="151">
        <f t="shared" si="25"/>
        <v>6.0364267311301852E-2</v>
      </c>
      <c r="K195" s="147">
        <f>VLOOKUP($C195,'2025'!$C$205:$U$392,VLOOKUP($L$4,Master!$D$9:$G$20,4,FALSE),FALSE)</f>
        <v>18124448.050000008</v>
      </c>
      <c r="L195" s="148">
        <f>VLOOKUP($C195,'2025'!$C$8:$U$195,VLOOKUP($L$4,Master!$D$9:$G$20,4,FALSE),FALSE)</f>
        <v>23480326.390000004</v>
      </c>
      <c r="M195" s="150">
        <f t="shared" si="26"/>
        <v>1.295505734862916</v>
      </c>
      <c r="N195" s="150">
        <f t="shared" si="27"/>
        <v>2.9477899904587347E-3</v>
      </c>
      <c r="O195" s="148">
        <f t="shared" si="28"/>
        <v>5355878.3399999961</v>
      </c>
      <c r="P195" s="151">
        <f t="shared" si="29"/>
        <v>0.29550573486291593</v>
      </c>
      <c r="Q195" s="71"/>
    </row>
    <row r="196" spans="2:17" s="72" customFormat="1" ht="13.5" thickBot="1" x14ac:dyDescent="0.25">
      <c r="B196" s="70"/>
      <c r="C196" s="98" t="s">
        <v>357</v>
      </c>
      <c r="D196" s="99" t="s">
        <v>356</v>
      </c>
      <c r="E196" s="158">
        <f>IFERROR(VLOOKUP($C196,'2025'!$C$205:$U$392,19,FALSE),0)</f>
        <v>64096922.440000057</v>
      </c>
      <c r="F196" s="159">
        <f>IFERROR(VLOOKUP($C196,'2025'!$C$8:$U$195,19,FALSE),0)</f>
        <v>67966086.200000003</v>
      </c>
      <c r="G196" s="160">
        <f t="shared" si="22"/>
        <v>1.0603642673113018</v>
      </c>
      <c r="H196" s="161">
        <f t="shared" si="23"/>
        <v>8.5326645491751833E-3</v>
      </c>
      <c r="I196" s="159">
        <f t="shared" si="24"/>
        <v>3869163.7599999458</v>
      </c>
      <c r="J196" s="162">
        <f t="shared" si="25"/>
        <v>6.0364267311301852E-2</v>
      </c>
      <c r="K196" s="158">
        <f>VLOOKUP($C196,'2025'!$C$205:$U$392,VLOOKUP($L$4,Master!$D$9:$G$20,4,FALSE),FALSE)</f>
        <v>18124448.050000008</v>
      </c>
      <c r="L196" s="159">
        <f>VLOOKUP($C196,'2025'!$C$8:$U$195,VLOOKUP($L$4,Master!$D$9:$G$20,4,FALSE),FALSE)</f>
        <v>23480326.390000004</v>
      </c>
      <c r="M196" s="161">
        <f t="shared" si="26"/>
        <v>1.295505734862916</v>
      </c>
      <c r="N196" s="161">
        <f t="shared" si="27"/>
        <v>2.9477899904587347E-3</v>
      </c>
      <c r="O196" s="159">
        <f t="shared" si="28"/>
        <v>5355878.3399999961</v>
      </c>
      <c r="P196" s="162">
        <f t="shared" si="29"/>
        <v>0.29550573486291593</v>
      </c>
      <c r="Q196" s="71"/>
    </row>
    <row r="197" spans="2:17" ht="16.5" thickTop="1" thickBot="1" x14ac:dyDescent="0.25">
      <c r="B197" s="73"/>
      <c r="C197" s="74"/>
      <c r="D197" s="75"/>
      <c r="E197" s="76"/>
      <c r="F197" s="76"/>
      <c r="G197" s="77"/>
      <c r="H197" s="77"/>
      <c r="I197" s="76"/>
      <c r="J197" s="77"/>
      <c r="K197" s="78"/>
      <c r="L197" s="76"/>
      <c r="M197" s="76"/>
      <c r="N197" s="77"/>
      <c r="O197" s="76"/>
      <c r="P197" s="77"/>
      <c r="Q197" s="79"/>
    </row>
    <row r="198" spans="2:17" ht="15.75" thickTop="1" x14ac:dyDescent="0.2"/>
    <row r="199" spans="2:17" x14ac:dyDescent="0.2">
      <c r="E199" s="85"/>
      <c r="F199" s="85"/>
      <c r="G199" s="86"/>
      <c r="H199" s="86"/>
      <c r="I199" s="87"/>
      <c r="J199" s="86"/>
      <c r="K199" s="85"/>
      <c r="L199" s="85"/>
      <c r="M199" s="85"/>
      <c r="N199" s="86"/>
      <c r="O199" s="87"/>
      <c r="P199" s="86"/>
    </row>
    <row r="200" spans="2:17" x14ac:dyDescent="0.2">
      <c r="E200" s="88"/>
      <c r="F200" s="88"/>
    </row>
  </sheetData>
  <sheetProtection algorithmName="SHA-512" hashValue="3VjnthoYQ3EIKFC1vM1SHfyEdSdi+JB7X+fgCxQmFp99Wj4evFrwvlttvUrkA2uEK32Nux8jxUDCfmSRpqnVYw==" saltValue="0j/LSC0TKKwTxsKtORkGCw==" spinCount="100000" sheet="1" objects="1" scenarios="1"/>
  <mergeCells count="5">
    <mergeCell ref="O5:P5"/>
    <mergeCell ref="C8:D8"/>
    <mergeCell ref="F5:H5"/>
    <mergeCell ref="I5:J5"/>
    <mergeCell ref="L5:N5"/>
  </mergeCells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Y394"/>
  <sheetViews>
    <sheetView showGridLines="0" zoomScale="80" zoomScaleNormal="80" workbookViewId="0">
      <selection activeCell="D2" sqref="D2"/>
    </sheetView>
  </sheetViews>
  <sheetFormatPr defaultColWidth="9.140625" defaultRowHeight="12.75" x14ac:dyDescent="0.2"/>
  <cols>
    <col min="1" max="2" width="3.5703125" style="25" customWidth="1"/>
    <col min="3" max="3" width="11.85546875" style="82" customWidth="1"/>
    <col min="4" max="4" width="58" style="82" customWidth="1"/>
    <col min="5" max="16" width="17.85546875" style="82" bestFit="1" customWidth="1"/>
    <col min="17" max="17" width="20.5703125" style="82" bestFit="1" customWidth="1"/>
    <col min="18" max="18" width="3.85546875" style="25" customWidth="1"/>
    <col min="19" max="19" width="3.85546875" style="25" hidden="1" customWidth="1"/>
    <col min="20" max="20" width="3.5703125" style="25" hidden="1" customWidth="1"/>
    <col min="21" max="21" width="20.5703125" style="82" hidden="1" customWidth="1"/>
    <col min="22" max="22" width="3.85546875" style="25" hidden="1" customWidth="1"/>
    <col min="23" max="23" width="9.140625" style="25" hidden="1" customWidth="1"/>
    <col min="24" max="24" width="0" style="25" hidden="1" customWidth="1"/>
    <col min="25" max="25" width="16.42578125" style="25" bestFit="1" customWidth="1"/>
    <col min="26" max="16384" width="9.140625" style="25"/>
  </cols>
  <sheetData>
    <row r="1" spans="2:22" x14ac:dyDescent="0.2">
      <c r="C1" s="80"/>
      <c r="D1" s="81"/>
    </row>
    <row r="2" spans="2:22" ht="13.5" thickBot="1" x14ac:dyDescent="0.25">
      <c r="C2" s="26"/>
      <c r="D2" s="27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U2" s="28"/>
    </row>
    <row r="3" spans="2:22" s="89" customFormat="1" ht="14.25" thickTop="1" thickBot="1" x14ac:dyDescent="0.25">
      <c r="B3" s="32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8"/>
      <c r="T3" s="32"/>
      <c r="U3" s="34"/>
      <c r="V3" s="38"/>
    </row>
    <row r="4" spans="2:22" s="89" customFormat="1" ht="19.5" thickBot="1" x14ac:dyDescent="0.25">
      <c r="B4" s="49"/>
      <c r="C4" s="27"/>
      <c r="D4" s="27"/>
      <c r="E4" s="177" t="s">
        <v>362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9"/>
      <c r="R4" s="52"/>
      <c r="T4" s="49"/>
      <c r="V4" s="52"/>
    </row>
    <row r="5" spans="2:22" s="89" customFormat="1" x14ac:dyDescent="0.2">
      <c r="B5" s="49"/>
      <c r="C5" s="27"/>
      <c r="D5" s="27"/>
      <c r="E5" s="90" t="s">
        <v>4</v>
      </c>
      <c r="F5" s="90" t="s">
        <v>15</v>
      </c>
      <c r="G5" s="90" t="s">
        <v>16</v>
      </c>
      <c r="H5" s="90" t="s">
        <v>17</v>
      </c>
      <c r="I5" s="90" t="s">
        <v>18</v>
      </c>
      <c r="J5" s="90" t="s">
        <v>19</v>
      </c>
      <c r="K5" s="90" t="s">
        <v>20</v>
      </c>
      <c r="L5" s="90" t="s">
        <v>21</v>
      </c>
      <c r="M5" s="90" t="s">
        <v>22</v>
      </c>
      <c r="N5" s="90" t="s">
        <v>23</v>
      </c>
      <c r="O5" s="90" t="s">
        <v>24</v>
      </c>
      <c r="P5" s="90" t="s">
        <v>25</v>
      </c>
      <c r="Q5" s="90" t="s">
        <v>26</v>
      </c>
      <c r="R5" s="52"/>
      <c r="T5" s="49"/>
      <c r="U5" s="90" t="s">
        <v>6</v>
      </c>
      <c r="V5" s="52"/>
    </row>
    <row r="6" spans="2:22" s="94" customFormat="1" ht="13.5" thickBot="1" x14ac:dyDescent="0.3">
      <c r="B6" s="64"/>
      <c r="C6" s="91" t="s">
        <v>360</v>
      </c>
      <c r="D6" s="92" t="s">
        <v>27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69"/>
      <c r="T6" s="64"/>
      <c r="U6" s="93"/>
      <c r="V6" s="69"/>
    </row>
    <row r="7" spans="2:22" ht="15" customHeight="1" thickBot="1" x14ac:dyDescent="0.25">
      <c r="B7" s="95"/>
      <c r="C7" s="180" t="s">
        <v>31</v>
      </c>
      <c r="D7" s="181"/>
      <c r="E7" s="96">
        <v>189011209.29999995</v>
      </c>
      <c r="F7" s="96">
        <v>222519227.14999995</v>
      </c>
      <c r="G7" s="96">
        <v>314824994.53000003</v>
      </c>
      <c r="H7" s="96"/>
      <c r="I7" s="96"/>
      <c r="J7" s="96"/>
      <c r="K7" s="96"/>
      <c r="L7" s="96"/>
      <c r="M7" s="96"/>
      <c r="N7" s="96"/>
      <c r="O7" s="96"/>
      <c r="P7" s="96"/>
      <c r="Q7" s="96">
        <f t="shared" ref="Q7:Q70" si="0">SUM(E7:P7)</f>
        <v>726355430.98000002</v>
      </c>
      <c r="R7" s="97"/>
      <c r="T7" s="95"/>
      <c r="U7" s="96">
        <f>SUM(U8:U195)</f>
        <v>2179066292.9399991</v>
      </c>
      <c r="V7" s="97"/>
    </row>
    <row r="8" spans="2:22" x14ac:dyDescent="0.2">
      <c r="B8" s="95"/>
      <c r="C8" s="131" t="s">
        <v>39</v>
      </c>
      <c r="D8" s="132" t="s">
        <v>40</v>
      </c>
      <c r="E8" s="135">
        <v>48278160.409999996</v>
      </c>
      <c r="F8" s="135">
        <v>22931100.969999999</v>
      </c>
      <c r="G8" s="135">
        <v>92406751.000000015</v>
      </c>
      <c r="H8" s="135"/>
      <c r="I8" s="135"/>
      <c r="J8" s="135"/>
      <c r="K8" s="135"/>
      <c r="L8" s="135"/>
      <c r="M8" s="135"/>
      <c r="N8" s="135"/>
      <c r="O8" s="135"/>
      <c r="P8" s="135"/>
      <c r="Q8" s="135">
        <f t="shared" si="0"/>
        <v>163616012.38</v>
      </c>
      <c r="R8" s="97"/>
      <c r="T8" s="95"/>
      <c r="U8" s="100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163616012.38</v>
      </c>
      <c r="V8" s="97"/>
    </row>
    <row r="9" spans="2:22" x14ac:dyDescent="0.2">
      <c r="B9" s="95"/>
      <c r="C9" s="133" t="s">
        <v>41</v>
      </c>
      <c r="D9" s="134" t="s">
        <v>42</v>
      </c>
      <c r="E9" s="136">
        <v>43618008.480000004</v>
      </c>
      <c r="F9" s="136">
        <v>18076281.75</v>
      </c>
      <c r="G9" s="136">
        <v>65832660.390000001</v>
      </c>
      <c r="H9" s="136"/>
      <c r="I9" s="136"/>
      <c r="J9" s="136"/>
      <c r="K9" s="136"/>
      <c r="L9" s="136"/>
      <c r="M9" s="136"/>
      <c r="N9" s="136"/>
      <c r="O9" s="136"/>
      <c r="P9" s="136"/>
      <c r="Q9" s="136">
        <f t="shared" si="0"/>
        <v>127526950.62</v>
      </c>
      <c r="R9" s="97"/>
      <c r="T9" s="95"/>
      <c r="U9" s="100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127526950.62</v>
      </c>
      <c r="V9" s="97"/>
    </row>
    <row r="10" spans="2:22" x14ac:dyDescent="0.2">
      <c r="B10" s="95"/>
      <c r="C10" s="98" t="s">
        <v>43</v>
      </c>
      <c r="D10" s="99" t="s">
        <v>44</v>
      </c>
      <c r="E10" s="100">
        <v>1191024.1300000001</v>
      </c>
      <c r="F10" s="100">
        <v>2130747.5600000005</v>
      </c>
      <c r="G10" s="100">
        <v>4320351.75</v>
      </c>
      <c r="H10" s="100"/>
      <c r="I10" s="100"/>
      <c r="J10" s="100"/>
      <c r="K10" s="100"/>
      <c r="L10" s="100"/>
      <c r="M10" s="100"/>
      <c r="N10" s="100"/>
      <c r="O10" s="100"/>
      <c r="P10" s="100"/>
      <c r="Q10" s="100">
        <f t="shared" si="0"/>
        <v>7642123.4400000004</v>
      </c>
      <c r="R10" s="97"/>
      <c r="T10" s="95"/>
      <c r="U10" s="100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7642123.4400000004</v>
      </c>
      <c r="V10" s="97"/>
    </row>
    <row r="11" spans="2:22" x14ac:dyDescent="0.2">
      <c r="B11" s="95"/>
      <c r="C11" s="98" t="s">
        <v>45</v>
      </c>
      <c r="D11" s="99" t="s">
        <v>46</v>
      </c>
      <c r="E11" s="100">
        <v>41578902.68</v>
      </c>
      <c r="F11" s="100">
        <v>14106559.859999999</v>
      </c>
      <c r="G11" s="100">
        <v>59437126.480000004</v>
      </c>
      <c r="H11" s="100"/>
      <c r="I11" s="100"/>
      <c r="J11" s="100"/>
      <c r="K11" s="100"/>
      <c r="L11" s="100"/>
      <c r="M11" s="100"/>
      <c r="N11" s="100"/>
      <c r="O11" s="100"/>
      <c r="P11" s="100"/>
      <c r="Q11" s="100">
        <f t="shared" si="0"/>
        <v>115122589.02000001</v>
      </c>
      <c r="R11" s="97"/>
      <c r="T11" s="95"/>
      <c r="U11" s="100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115122589.02000001</v>
      </c>
      <c r="V11" s="97"/>
    </row>
    <row r="12" spans="2:22" x14ac:dyDescent="0.2">
      <c r="B12" s="95"/>
      <c r="C12" s="98" t="s">
        <v>47</v>
      </c>
      <c r="D12" s="99" t="s">
        <v>48</v>
      </c>
      <c r="E12" s="100">
        <v>848081.66999999958</v>
      </c>
      <c r="F12" s="100">
        <v>1838974.3299999994</v>
      </c>
      <c r="G12" s="100">
        <v>2075182.1599999997</v>
      </c>
      <c r="H12" s="100"/>
      <c r="I12" s="100"/>
      <c r="J12" s="100"/>
      <c r="K12" s="100"/>
      <c r="L12" s="100"/>
      <c r="M12" s="100"/>
      <c r="N12" s="100"/>
      <c r="O12" s="100"/>
      <c r="P12" s="100"/>
      <c r="Q12" s="100">
        <f t="shared" si="0"/>
        <v>4762238.1599999983</v>
      </c>
      <c r="R12" s="97"/>
      <c r="T12" s="95"/>
      <c r="U12" s="100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4762238.1599999983</v>
      </c>
      <c r="V12" s="97"/>
    </row>
    <row r="13" spans="2:22" x14ac:dyDescent="0.2">
      <c r="B13" s="95"/>
      <c r="C13" s="133" t="s">
        <v>49</v>
      </c>
      <c r="D13" s="134" t="s">
        <v>50</v>
      </c>
      <c r="E13" s="136">
        <v>0</v>
      </c>
      <c r="F13" s="136">
        <v>0</v>
      </c>
      <c r="G13" s="136">
        <v>0</v>
      </c>
      <c r="H13" s="136"/>
      <c r="I13" s="136"/>
      <c r="J13" s="136"/>
      <c r="K13" s="136"/>
      <c r="L13" s="136"/>
      <c r="M13" s="136"/>
      <c r="N13" s="136"/>
      <c r="O13" s="136"/>
      <c r="P13" s="136"/>
      <c r="Q13" s="136">
        <f t="shared" si="0"/>
        <v>0</v>
      </c>
      <c r="R13" s="97"/>
      <c r="T13" s="95"/>
      <c r="U13" s="100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0</v>
      </c>
      <c r="V13" s="97"/>
    </row>
    <row r="14" spans="2:22" x14ac:dyDescent="0.2">
      <c r="B14" s="95"/>
      <c r="C14" s="98" t="s">
        <v>51</v>
      </c>
      <c r="D14" s="99" t="s">
        <v>52</v>
      </c>
      <c r="E14" s="100">
        <v>0</v>
      </c>
      <c r="F14" s="100">
        <v>0</v>
      </c>
      <c r="G14" s="100">
        <v>0</v>
      </c>
      <c r="H14" s="100"/>
      <c r="I14" s="100"/>
      <c r="J14" s="100"/>
      <c r="K14" s="100"/>
      <c r="L14" s="100"/>
      <c r="M14" s="100"/>
      <c r="N14" s="100"/>
      <c r="O14" s="100"/>
      <c r="P14" s="100"/>
      <c r="Q14" s="100">
        <f t="shared" si="0"/>
        <v>0</v>
      </c>
      <c r="R14" s="97"/>
      <c r="T14" s="95"/>
      <c r="U14" s="100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0</v>
      </c>
      <c r="V14" s="97"/>
    </row>
    <row r="15" spans="2:22" x14ac:dyDescent="0.2">
      <c r="B15" s="95"/>
      <c r="C15" s="98" t="s">
        <v>53</v>
      </c>
      <c r="D15" s="99" t="s">
        <v>54</v>
      </c>
      <c r="E15" s="100">
        <v>0</v>
      </c>
      <c r="F15" s="100">
        <v>0</v>
      </c>
      <c r="G15" s="100">
        <v>0</v>
      </c>
      <c r="H15" s="100"/>
      <c r="I15" s="100"/>
      <c r="J15" s="100"/>
      <c r="K15" s="100"/>
      <c r="L15" s="100"/>
      <c r="M15" s="100"/>
      <c r="N15" s="100"/>
      <c r="O15" s="100"/>
      <c r="P15" s="100"/>
      <c r="Q15" s="100">
        <f t="shared" si="0"/>
        <v>0</v>
      </c>
      <c r="R15" s="97"/>
      <c r="T15" s="95"/>
      <c r="U15" s="100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0</v>
      </c>
      <c r="V15" s="97"/>
    </row>
    <row r="16" spans="2:22" x14ac:dyDescent="0.2">
      <c r="B16" s="95"/>
      <c r="C16" s="133" t="s">
        <v>55</v>
      </c>
      <c r="D16" s="134" t="s">
        <v>56</v>
      </c>
      <c r="E16" s="136">
        <v>588105.47</v>
      </c>
      <c r="F16" s="136">
        <v>965973.56</v>
      </c>
      <c r="G16" s="136">
        <v>977262.09000000008</v>
      </c>
      <c r="H16" s="136"/>
      <c r="I16" s="136"/>
      <c r="J16" s="136"/>
      <c r="K16" s="136"/>
      <c r="L16" s="136"/>
      <c r="M16" s="136"/>
      <c r="N16" s="136"/>
      <c r="O16" s="136"/>
      <c r="P16" s="136"/>
      <c r="Q16" s="136">
        <f t="shared" si="0"/>
        <v>2531341.12</v>
      </c>
      <c r="R16" s="97"/>
      <c r="T16" s="95"/>
      <c r="U16" s="100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2531341.12</v>
      </c>
      <c r="V16" s="97"/>
    </row>
    <row r="17" spans="2:22" x14ac:dyDescent="0.2">
      <c r="B17" s="95"/>
      <c r="C17" s="98" t="s">
        <v>57</v>
      </c>
      <c r="D17" s="99" t="s">
        <v>58</v>
      </c>
      <c r="E17" s="100">
        <v>198943.08999999997</v>
      </c>
      <c r="F17" s="100">
        <v>371890.26999999996</v>
      </c>
      <c r="G17" s="100">
        <v>263521.87999999995</v>
      </c>
      <c r="H17" s="100"/>
      <c r="I17" s="100"/>
      <c r="J17" s="100"/>
      <c r="K17" s="100"/>
      <c r="L17" s="100"/>
      <c r="M17" s="100"/>
      <c r="N17" s="100"/>
      <c r="O17" s="100"/>
      <c r="P17" s="100"/>
      <c r="Q17" s="100">
        <f t="shared" si="0"/>
        <v>834355.23999999976</v>
      </c>
      <c r="R17" s="97"/>
      <c r="T17" s="95"/>
      <c r="U17" s="100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834355.23999999976</v>
      </c>
      <c r="V17" s="97"/>
    </row>
    <row r="18" spans="2:22" x14ac:dyDescent="0.2">
      <c r="B18" s="95"/>
      <c r="C18" s="98" t="s">
        <v>59</v>
      </c>
      <c r="D18" s="99" t="s">
        <v>60</v>
      </c>
      <c r="E18" s="100">
        <v>94769.74</v>
      </c>
      <c r="F18" s="100">
        <v>151275.40000000002</v>
      </c>
      <c r="G18" s="100">
        <v>227729.17000000007</v>
      </c>
      <c r="H18" s="100"/>
      <c r="I18" s="100"/>
      <c r="J18" s="100"/>
      <c r="K18" s="100"/>
      <c r="L18" s="100"/>
      <c r="M18" s="100"/>
      <c r="N18" s="100"/>
      <c r="O18" s="100"/>
      <c r="P18" s="100"/>
      <c r="Q18" s="100">
        <f t="shared" si="0"/>
        <v>473774.31000000006</v>
      </c>
      <c r="R18" s="97"/>
      <c r="T18" s="95"/>
      <c r="U18" s="100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473774.31000000006</v>
      </c>
      <c r="V18" s="97"/>
    </row>
    <row r="19" spans="2:22" x14ac:dyDescent="0.2">
      <c r="B19" s="95"/>
      <c r="C19" s="98" t="s">
        <v>61</v>
      </c>
      <c r="D19" s="99" t="s">
        <v>62</v>
      </c>
      <c r="E19" s="100">
        <v>294392.64</v>
      </c>
      <c r="F19" s="100">
        <v>442807.89</v>
      </c>
      <c r="G19" s="100">
        <v>486011.0400000001</v>
      </c>
      <c r="H19" s="100"/>
      <c r="I19" s="100"/>
      <c r="J19" s="100"/>
      <c r="K19" s="100"/>
      <c r="L19" s="100"/>
      <c r="M19" s="100"/>
      <c r="N19" s="100"/>
      <c r="O19" s="100"/>
      <c r="P19" s="100"/>
      <c r="Q19" s="100">
        <f t="shared" si="0"/>
        <v>1223211.57</v>
      </c>
      <c r="R19" s="97"/>
      <c r="T19" s="95"/>
      <c r="U19" s="100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1223211.57</v>
      </c>
      <c r="V19" s="97"/>
    </row>
    <row r="20" spans="2:22" x14ac:dyDescent="0.2">
      <c r="B20" s="95"/>
      <c r="C20" s="133" t="s">
        <v>63</v>
      </c>
      <c r="D20" s="134" t="s">
        <v>64</v>
      </c>
      <c r="E20" s="136">
        <v>66198.12</v>
      </c>
      <c r="F20" s="136">
        <v>206316.87000000002</v>
      </c>
      <c r="G20" s="136">
        <v>365759.17000000004</v>
      </c>
      <c r="H20" s="136"/>
      <c r="I20" s="136"/>
      <c r="J20" s="136"/>
      <c r="K20" s="136"/>
      <c r="L20" s="136"/>
      <c r="M20" s="136"/>
      <c r="N20" s="136"/>
      <c r="O20" s="136"/>
      <c r="P20" s="136"/>
      <c r="Q20" s="136">
        <f t="shared" si="0"/>
        <v>638274.16</v>
      </c>
      <c r="R20" s="97"/>
      <c r="T20" s="95"/>
      <c r="U20" s="100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638274.16</v>
      </c>
      <c r="V20" s="97"/>
    </row>
    <row r="21" spans="2:22" x14ac:dyDescent="0.2">
      <c r="B21" s="95"/>
      <c r="C21" s="98" t="s">
        <v>65</v>
      </c>
      <c r="D21" s="99" t="s">
        <v>64</v>
      </c>
      <c r="E21" s="100">
        <v>66198.12</v>
      </c>
      <c r="F21" s="100">
        <v>206316.87000000002</v>
      </c>
      <c r="G21" s="100">
        <v>365759.17000000004</v>
      </c>
      <c r="H21" s="100"/>
      <c r="I21" s="100"/>
      <c r="J21" s="100"/>
      <c r="K21" s="100"/>
      <c r="L21" s="100"/>
      <c r="M21" s="100"/>
      <c r="N21" s="100"/>
      <c r="O21" s="100"/>
      <c r="P21" s="100"/>
      <c r="Q21" s="100">
        <f t="shared" si="0"/>
        <v>638274.16</v>
      </c>
      <c r="R21" s="97"/>
      <c r="T21" s="95"/>
      <c r="U21" s="100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638274.16</v>
      </c>
      <c r="V21" s="97"/>
    </row>
    <row r="22" spans="2:22" x14ac:dyDescent="0.2">
      <c r="B22" s="95"/>
      <c r="C22" s="133" t="s">
        <v>66</v>
      </c>
      <c r="D22" s="134" t="s">
        <v>67</v>
      </c>
      <c r="E22" s="136">
        <v>0</v>
      </c>
      <c r="F22" s="136">
        <v>0</v>
      </c>
      <c r="G22" s="136">
        <v>0</v>
      </c>
      <c r="H22" s="136"/>
      <c r="I22" s="136"/>
      <c r="J22" s="136"/>
      <c r="K22" s="136"/>
      <c r="L22" s="136"/>
      <c r="M22" s="136"/>
      <c r="N22" s="136"/>
      <c r="O22" s="136"/>
      <c r="P22" s="136"/>
      <c r="Q22" s="136">
        <f t="shared" si="0"/>
        <v>0</v>
      </c>
      <c r="R22" s="97"/>
      <c r="T22" s="95"/>
      <c r="U22" s="100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0</v>
      </c>
      <c r="V22" s="97"/>
    </row>
    <row r="23" spans="2:22" x14ac:dyDescent="0.2">
      <c r="B23" s="95"/>
      <c r="C23" s="98" t="s">
        <v>68</v>
      </c>
      <c r="D23" s="99" t="s">
        <v>67</v>
      </c>
      <c r="E23" s="100">
        <v>0</v>
      </c>
      <c r="F23" s="100">
        <v>0</v>
      </c>
      <c r="G23" s="100">
        <v>0</v>
      </c>
      <c r="H23" s="100"/>
      <c r="I23" s="100"/>
      <c r="J23" s="100"/>
      <c r="K23" s="100"/>
      <c r="L23" s="100"/>
      <c r="M23" s="100"/>
      <c r="N23" s="100"/>
      <c r="O23" s="100"/>
      <c r="P23" s="100"/>
      <c r="Q23" s="100">
        <f t="shared" si="0"/>
        <v>0</v>
      </c>
      <c r="R23" s="97"/>
      <c r="T23" s="95"/>
      <c r="U23" s="100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0</v>
      </c>
      <c r="V23" s="97"/>
    </row>
    <row r="24" spans="2:22" x14ac:dyDescent="0.2">
      <c r="B24" s="95"/>
      <c r="C24" s="133" t="s">
        <v>69</v>
      </c>
      <c r="D24" s="134" t="s">
        <v>70</v>
      </c>
      <c r="E24" s="136">
        <v>136749.22</v>
      </c>
      <c r="F24" s="136">
        <v>188758.82000000007</v>
      </c>
      <c r="G24" s="136">
        <v>247249.93</v>
      </c>
      <c r="H24" s="136"/>
      <c r="I24" s="136"/>
      <c r="J24" s="136"/>
      <c r="K24" s="136"/>
      <c r="L24" s="136"/>
      <c r="M24" s="136"/>
      <c r="N24" s="136"/>
      <c r="O24" s="136"/>
      <c r="P24" s="136"/>
      <c r="Q24" s="136">
        <f t="shared" si="0"/>
        <v>572757.97</v>
      </c>
      <c r="R24" s="97"/>
      <c r="T24" s="95"/>
      <c r="U24" s="100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572757.97</v>
      </c>
      <c r="V24" s="97"/>
    </row>
    <row r="25" spans="2:22" x14ac:dyDescent="0.2">
      <c r="B25" s="95"/>
      <c r="C25" s="98" t="s">
        <v>71</v>
      </c>
      <c r="D25" s="99" t="s">
        <v>70</v>
      </c>
      <c r="E25" s="100">
        <v>136749.22</v>
      </c>
      <c r="F25" s="100">
        <v>188758.82000000007</v>
      </c>
      <c r="G25" s="100">
        <v>247249.93</v>
      </c>
      <c r="H25" s="100"/>
      <c r="I25" s="100"/>
      <c r="J25" s="100"/>
      <c r="K25" s="100"/>
      <c r="L25" s="100"/>
      <c r="M25" s="100"/>
      <c r="N25" s="100"/>
      <c r="O25" s="100"/>
      <c r="P25" s="100"/>
      <c r="Q25" s="100">
        <f t="shared" si="0"/>
        <v>572757.97</v>
      </c>
      <c r="R25" s="97"/>
      <c r="T25" s="95"/>
      <c r="U25" s="100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572757.97</v>
      </c>
      <c r="V25" s="97"/>
    </row>
    <row r="26" spans="2:22" x14ac:dyDescent="0.2">
      <c r="B26" s="95"/>
      <c r="C26" s="133" t="s">
        <v>72</v>
      </c>
      <c r="D26" s="134" t="s">
        <v>73</v>
      </c>
      <c r="E26" s="136">
        <v>3869099.12</v>
      </c>
      <c r="F26" s="136">
        <v>3493769.97</v>
      </c>
      <c r="G26" s="136">
        <v>24983819.420000002</v>
      </c>
      <c r="H26" s="136"/>
      <c r="I26" s="136"/>
      <c r="J26" s="136"/>
      <c r="K26" s="136"/>
      <c r="L26" s="136"/>
      <c r="M26" s="136"/>
      <c r="N26" s="136"/>
      <c r="O26" s="136"/>
      <c r="P26" s="136"/>
      <c r="Q26" s="136">
        <f t="shared" si="0"/>
        <v>32346688.510000002</v>
      </c>
      <c r="R26" s="97"/>
      <c r="T26" s="95"/>
      <c r="U26" s="100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32346688.510000002</v>
      </c>
      <c r="V26" s="97"/>
    </row>
    <row r="27" spans="2:22" x14ac:dyDescent="0.2">
      <c r="B27" s="95"/>
      <c r="C27" s="98" t="s">
        <v>74</v>
      </c>
      <c r="D27" s="99" t="s">
        <v>73</v>
      </c>
      <c r="E27" s="100">
        <v>3869099.12</v>
      </c>
      <c r="F27" s="100">
        <v>3493769.97</v>
      </c>
      <c r="G27" s="100">
        <v>24983819.420000002</v>
      </c>
      <c r="H27" s="100"/>
      <c r="I27" s="100"/>
      <c r="J27" s="100"/>
      <c r="K27" s="100"/>
      <c r="L27" s="100"/>
      <c r="M27" s="100"/>
      <c r="N27" s="100"/>
      <c r="O27" s="100"/>
      <c r="P27" s="100"/>
      <c r="Q27" s="100">
        <f t="shared" si="0"/>
        <v>32346688.510000002</v>
      </c>
      <c r="R27" s="97"/>
      <c r="T27" s="95"/>
      <c r="U27" s="100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32346688.510000002</v>
      </c>
      <c r="V27" s="97"/>
    </row>
    <row r="28" spans="2:22" x14ac:dyDescent="0.2">
      <c r="B28" s="95"/>
      <c r="C28" s="133" t="s">
        <v>75</v>
      </c>
      <c r="D28" s="134" t="s">
        <v>76</v>
      </c>
      <c r="E28" s="136">
        <v>0</v>
      </c>
      <c r="F28" s="136">
        <v>0</v>
      </c>
      <c r="G28" s="136">
        <v>0</v>
      </c>
      <c r="H28" s="136"/>
      <c r="I28" s="136"/>
      <c r="J28" s="136"/>
      <c r="K28" s="136"/>
      <c r="L28" s="136"/>
      <c r="M28" s="136"/>
      <c r="N28" s="136"/>
      <c r="O28" s="136"/>
      <c r="P28" s="136"/>
      <c r="Q28" s="136">
        <f t="shared" si="0"/>
        <v>0</v>
      </c>
      <c r="R28" s="97"/>
      <c r="T28" s="95"/>
      <c r="U28" s="100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0</v>
      </c>
      <c r="V28" s="97"/>
    </row>
    <row r="29" spans="2:22" x14ac:dyDescent="0.2">
      <c r="B29" s="95"/>
      <c r="C29" s="98" t="s">
        <v>77</v>
      </c>
      <c r="D29" s="99" t="s">
        <v>76</v>
      </c>
      <c r="E29" s="100">
        <v>0</v>
      </c>
      <c r="F29" s="100">
        <v>0</v>
      </c>
      <c r="G29" s="100">
        <v>0</v>
      </c>
      <c r="H29" s="100"/>
      <c r="I29" s="100"/>
      <c r="J29" s="100"/>
      <c r="K29" s="100"/>
      <c r="L29" s="100"/>
      <c r="M29" s="100"/>
      <c r="N29" s="100"/>
      <c r="O29" s="100"/>
      <c r="P29" s="100"/>
      <c r="Q29" s="100">
        <f t="shared" si="0"/>
        <v>0</v>
      </c>
      <c r="R29" s="97"/>
      <c r="T29" s="95"/>
      <c r="U29" s="100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0</v>
      </c>
      <c r="V29" s="97"/>
    </row>
    <row r="30" spans="2:22" x14ac:dyDescent="0.2">
      <c r="B30" s="95"/>
      <c r="C30" s="131" t="s">
        <v>78</v>
      </c>
      <c r="D30" s="132" t="s">
        <v>79</v>
      </c>
      <c r="E30" s="135">
        <v>3345745.0000000009</v>
      </c>
      <c r="F30" s="135">
        <v>5366535.6699999981</v>
      </c>
      <c r="G30" s="135">
        <v>4420179.3299999991</v>
      </c>
      <c r="H30" s="135"/>
      <c r="I30" s="135"/>
      <c r="J30" s="135"/>
      <c r="K30" s="135"/>
      <c r="L30" s="135"/>
      <c r="M30" s="135"/>
      <c r="N30" s="135"/>
      <c r="O30" s="135"/>
      <c r="P30" s="135"/>
      <c r="Q30" s="135">
        <f t="shared" si="0"/>
        <v>13132459.999999996</v>
      </c>
      <c r="R30" s="97"/>
      <c r="T30" s="95"/>
      <c r="U30" s="100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13132459.999999996</v>
      </c>
      <c r="V30" s="97"/>
    </row>
    <row r="31" spans="2:22" x14ac:dyDescent="0.2">
      <c r="B31" s="95"/>
      <c r="C31" s="133" t="s">
        <v>80</v>
      </c>
      <c r="D31" s="134" t="s">
        <v>81</v>
      </c>
      <c r="E31" s="136">
        <v>3314414.3400000008</v>
      </c>
      <c r="F31" s="136">
        <v>5333561.1899999976</v>
      </c>
      <c r="G31" s="136">
        <v>4382596.4499999993</v>
      </c>
      <c r="H31" s="136"/>
      <c r="I31" s="136"/>
      <c r="J31" s="136"/>
      <c r="K31" s="136"/>
      <c r="L31" s="136"/>
      <c r="M31" s="136"/>
      <c r="N31" s="136"/>
      <c r="O31" s="136"/>
      <c r="P31" s="136"/>
      <c r="Q31" s="136">
        <f t="shared" si="0"/>
        <v>13030571.979999997</v>
      </c>
      <c r="R31" s="97"/>
      <c r="T31" s="95"/>
      <c r="U31" s="100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13030571.979999997</v>
      </c>
      <c r="V31" s="97"/>
    </row>
    <row r="32" spans="2:22" x14ac:dyDescent="0.2">
      <c r="B32" s="95"/>
      <c r="C32" s="98" t="s">
        <v>82</v>
      </c>
      <c r="D32" s="99" t="s">
        <v>81</v>
      </c>
      <c r="E32" s="100">
        <v>3314414.3400000008</v>
      </c>
      <c r="F32" s="100">
        <v>5333561.1899999976</v>
      </c>
      <c r="G32" s="100">
        <v>4382596.4499999993</v>
      </c>
      <c r="H32" s="100"/>
      <c r="I32" s="100"/>
      <c r="J32" s="100"/>
      <c r="K32" s="100"/>
      <c r="L32" s="100"/>
      <c r="M32" s="100"/>
      <c r="N32" s="100"/>
      <c r="O32" s="100"/>
      <c r="P32" s="100"/>
      <c r="Q32" s="100">
        <f t="shared" si="0"/>
        <v>13030571.979999997</v>
      </c>
      <c r="R32" s="97"/>
      <c r="T32" s="95"/>
      <c r="U32" s="100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13030571.979999997</v>
      </c>
      <c r="V32" s="97"/>
    </row>
    <row r="33" spans="2:22" x14ac:dyDescent="0.2">
      <c r="B33" s="95"/>
      <c r="C33" s="133" t="s">
        <v>83</v>
      </c>
      <c r="D33" s="134" t="s">
        <v>84</v>
      </c>
      <c r="E33" s="136">
        <v>0</v>
      </c>
      <c r="F33" s="136">
        <v>0</v>
      </c>
      <c r="G33" s="136">
        <v>0</v>
      </c>
      <c r="H33" s="136"/>
      <c r="I33" s="136"/>
      <c r="J33" s="136"/>
      <c r="K33" s="136"/>
      <c r="L33" s="136"/>
      <c r="M33" s="136"/>
      <c r="N33" s="136"/>
      <c r="O33" s="136"/>
      <c r="P33" s="136"/>
      <c r="Q33" s="136">
        <f t="shared" si="0"/>
        <v>0</v>
      </c>
      <c r="R33" s="97"/>
      <c r="T33" s="95"/>
      <c r="U33" s="100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0</v>
      </c>
      <c r="V33" s="97"/>
    </row>
    <row r="34" spans="2:22" x14ac:dyDescent="0.2">
      <c r="B34" s="95"/>
      <c r="C34" s="98" t="s">
        <v>85</v>
      </c>
      <c r="D34" s="99" t="s">
        <v>84</v>
      </c>
      <c r="E34" s="100">
        <v>0</v>
      </c>
      <c r="F34" s="100">
        <v>0</v>
      </c>
      <c r="G34" s="100">
        <v>0</v>
      </c>
      <c r="H34" s="100"/>
      <c r="I34" s="100"/>
      <c r="J34" s="100"/>
      <c r="K34" s="100"/>
      <c r="L34" s="100"/>
      <c r="M34" s="100"/>
      <c r="N34" s="100"/>
      <c r="O34" s="100"/>
      <c r="P34" s="100"/>
      <c r="Q34" s="100">
        <f t="shared" si="0"/>
        <v>0</v>
      </c>
      <c r="R34" s="97"/>
      <c r="T34" s="95"/>
      <c r="U34" s="100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0</v>
      </c>
      <c r="V34" s="97"/>
    </row>
    <row r="35" spans="2:22" x14ac:dyDescent="0.2">
      <c r="B35" s="95"/>
      <c r="C35" s="133" t="s">
        <v>86</v>
      </c>
      <c r="D35" s="134" t="s">
        <v>87</v>
      </c>
      <c r="E35" s="136">
        <v>0</v>
      </c>
      <c r="F35" s="136">
        <v>0</v>
      </c>
      <c r="G35" s="136">
        <v>0</v>
      </c>
      <c r="H35" s="136"/>
      <c r="I35" s="136"/>
      <c r="J35" s="136"/>
      <c r="K35" s="136"/>
      <c r="L35" s="136"/>
      <c r="M35" s="136"/>
      <c r="N35" s="136"/>
      <c r="O35" s="136"/>
      <c r="P35" s="136"/>
      <c r="Q35" s="136">
        <f t="shared" si="0"/>
        <v>0</v>
      </c>
      <c r="R35" s="97"/>
      <c r="T35" s="95"/>
      <c r="U35" s="100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0</v>
      </c>
      <c r="V35" s="97"/>
    </row>
    <row r="36" spans="2:22" x14ac:dyDescent="0.2">
      <c r="B36" s="95"/>
      <c r="C36" s="98" t="s">
        <v>88</v>
      </c>
      <c r="D36" s="99" t="s">
        <v>87</v>
      </c>
      <c r="E36" s="100">
        <v>0</v>
      </c>
      <c r="F36" s="100">
        <v>0</v>
      </c>
      <c r="G36" s="100">
        <v>0</v>
      </c>
      <c r="H36" s="100"/>
      <c r="I36" s="100"/>
      <c r="J36" s="100"/>
      <c r="K36" s="100"/>
      <c r="L36" s="100"/>
      <c r="M36" s="100"/>
      <c r="N36" s="100"/>
      <c r="O36" s="100"/>
      <c r="P36" s="100"/>
      <c r="Q36" s="100">
        <f t="shared" si="0"/>
        <v>0</v>
      </c>
      <c r="R36" s="97"/>
      <c r="T36" s="95"/>
      <c r="U36" s="100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0</v>
      </c>
      <c r="V36" s="97"/>
    </row>
    <row r="37" spans="2:22" x14ac:dyDescent="0.2">
      <c r="B37" s="95"/>
      <c r="C37" s="133" t="s">
        <v>89</v>
      </c>
      <c r="D37" s="134" t="s">
        <v>90</v>
      </c>
      <c r="E37" s="136">
        <v>0</v>
      </c>
      <c r="F37" s="136">
        <v>0</v>
      </c>
      <c r="G37" s="136">
        <v>0</v>
      </c>
      <c r="H37" s="136"/>
      <c r="I37" s="136"/>
      <c r="J37" s="136"/>
      <c r="K37" s="136"/>
      <c r="L37" s="136"/>
      <c r="M37" s="136"/>
      <c r="N37" s="136"/>
      <c r="O37" s="136"/>
      <c r="P37" s="136"/>
      <c r="Q37" s="136">
        <f t="shared" si="0"/>
        <v>0</v>
      </c>
      <c r="R37" s="97"/>
      <c r="T37" s="95"/>
      <c r="U37" s="100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0</v>
      </c>
      <c r="V37" s="97"/>
    </row>
    <row r="38" spans="2:22" x14ac:dyDescent="0.2">
      <c r="B38" s="95"/>
      <c r="C38" s="98" t="s">
        <v>91</v>
      </c>
      <c r="D38" s="99" t="s">
        <v>90</v>
      </c>
      <c r="E38" s="100">
        <v>0</v>
      </c>
      <c r="F38" s="100">
        <v>0</v>
      </c>
      <c r="G38" s="100">
        <v>0</v>
      </c>
      <c r="H38" s="100"/>
      <c r="I38" s="100"/>
      <c r="J38" s="100"/>
      <c r="K38" s="100"/>
      <c r="L38" s="100"/>
      <c r="M38" s="100"/>
      <c r="N38" s="100"/>
      <c r="O38" s="100"/>
      <c r="P38" s="100"/>
      <c r="Q38" s="100">
        <f t="shared" si="0"/>
        <v>0</v>
      </c>
      <c r="R38" s="97"/>
      <c r="T38" s="95"/>
      <c r="U38" s="100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0</v>
      </c>
      <c r="V38" s="97"/>
    </row>
    <row r="39" spans="2:22" x14ac:dyDescent="0.2">
      <c r="B39" s="95"/>
      <c r="C39" s="133" t="s">
        <v>92</v>
      </c>
      <c r="D39" s="134" t="s">
        <v>93</v>
      </c>
      <c r="E39" s="136">
        <v>31330.66</v>
      </c>
      <c r="F39" s="136">
        <v>32974.480000000003</v>
      </c>
      <c r="G39" s="136">
        <v>37582.87999999999</v>
      </c>
      <c r="H39" s="136"/>
      <c r="I39" s="136"/>
      <c r="J39" s="136"/>
      <c r="K39" s="136"/>
      <c r="L39" s="136"/>
      <c r="M39" s="136"/>
      <c r="N39" s="136"/>
      <c r="O39" s="136"/>
      <c r="P39" s="136"/>
      <c r="Q39" s="136">
        <f t="shared" si="0"/>
        <v>101888.01999999999</v>
      </c>
      <c r="R39" s="97"/>
      <c r="T39" s="95"/>
      <c r="U39" s="100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101888.01999999999</v>
      </c>
      <c r="V39" s="97"/>
    </row>
    <row r="40" spans="2:22" x14ac:dyDescent="0.2">
      <c r="B40" s="95"/>
      <c r="C40" s="98" t="s">
        <v>94</v>
      </c>
      <c r="D40" s="99" t="s">
        <v>93</v>
      </c>
      <c r="E40" s="100">
        <v>31330.66</v>
      </c>
      <c r="F40" s="100">
        <v>32974.480000000003</v>
      </c>
      <c r="G40" s="100">
        <v>37582.87999999999</v>
      </c>
      <c r="H40" s="100"/>
      <c r="I40" s="100"/>
      <c r="J40" s="100"/>
      <c r="K40" s="100"/>
      <c r="L40" s="100"/>
      <c r="M40" s="100"/>
      <c r="N40" s="100"/>
      <c r="O40" s="100"/>
      <c r="P40" s="100"/>
      <c r="Q40" s="100">
        <f t="shared" si="0"/>
        <v>101888.01999999999</v>
      </c>
      <c r="R40" s="97"/>
      <c r="T40" s="95"/>
      <c r="U40" s="100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101888.01999999999</v>
      </c>
      <c r="V40" s="97"/>
    </row>
    <row r="41" spans="2:22" x14ac:dyDescent="0.2">
      <c r="B41" s="95"/>
      <c r="C41" s="131" t="s">
        <v>95</v>
      </c>
      <c r="D41" s="132" t="s">
        <v>96</v>
      </c>
      <c r="E41" s="135">
        <v>11191385.730000004</v>
      </c>
      <c r="F41" s="135">
        <v>14349224.34</v>
      </c>
      <c r="G41" s="135">
        <v>16619185.83</v>
      </c>
      <c r="H41" s="135"/>
      <c r="I41" s="135"/>
      <c r="J41" s="135"/>
      <c r="K41" s="135"/>
      <c r="L41" s="135"/>
      <c r="M41" s="135"/>
      <c r="N41" s="135"/>
      <c r="O41" s="135"/>
      <c r="P41" s="135"/>
      <c r="Q41" s="135">
        <f t="shared" si="0"/>
        <v>42159795.900000006</v>
      </c>
      <c r="R41" s="97"/>
      <c r="T41" s="95"/>
      <c r="U41" s="100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42159795.900000006</v>
      </c>
      <c r="V41" s="97"/>
    </row>
    <row r="42" spans="2:22" x14ac:dyDescent="0.2">
      <c r="B42" s="95"/>
      <c r="C42" s="133" t="s">
        <v>97</v>
      </c>
      <c r="D42" s="134" t="s">
        <v>98</v>
      </c>
      <c r="E42" s="136">
        <v>6185453.0300000021</v>
      </c>
      <c r="F42" s="136">
        <v>7921400.0699999984</v>
      </c>
      <c r="G42" s="136">
        <v>8430923.1200000029</v>
      </c>
      <c r="H42" s="136"/>
      <c r="I42" s="136"/>
      <c r="J42" s="136"/>
      <c r="K42" s="136"/>
      <c r="L42" s="136"/>
      <c r="M42" s="136"/>
      <c r="N42" s="136"/>
      <c r="O42" s="136"/>
      <c r="P42" s="136"/>
      <c r="Q42" s="136">
        <f t="shared" si="0"/>
        <v>22537776.220000006</v>
      </c>
      <c r="R42" s="97"/>
      <c r="T42" s="95"/>
      <c r="U42" s="100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22537776.220000006</v>
      </c>
      <c r="V42" s="97"/>
    </row>
    <row r="43" spans="2:22" x14ac:dyDescent="0.2">
      <c r="B43" s="95"/>
      <c r="C43" s="98" t="s">
        <v>99</v>
      </c>
      <c r="D43" s="99" t="s">
        <v>98</v>
      </c>
      <c r="E43" s="100">
        <v>6185453.0300000021</v>
      </c>
      <c r="F43" s="100">
        <v>7921400.0699999984</v>
      </c>
      <c r="G43" s="100">
        <v>8430923.1200000029</v>
      </c>
      <c r="H43" s="100"/>
      <c r="I43" s="100"/>
      <c r="J43" s="100"/>
      <c r="K43" s="100"/>
      <c r="L43" s="100"/>
      <c r="M43" s="100"/>
      <c r="N43" s="100"/>
      <c r="O43" s="100"/>
      <c r="P43" s="100"/>
      <c r="Q43" s="100">
        <f t="shared" si="0"/>
        <v>22537776.220000006</v>
      </c>
      <c r="R43" s="97"/>
      <c r="T43" s="95"/>
      <c r="U43" s="100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22537776.220000006</v>
      </c>
      <c r="V43" s="97"/>
    </row>
    <row r="44" spans="2:22" x14ac:dyDescent="0.2">
      <c r="B44" s="95"/>
      <c r="C44" s="133" t="s">
        <v>100</v>
      </c>
      <c r="D44" s="134" t="s">
        <v>101</v>
      </c>
      <c r="E44" s="136">
        <v>0</v>
      </c>
      <c r="F44" s="136">
        <v>0</v>
      </c>
      <c r="G44" s="136">
        <v>0</v>
      </c>
      <c r="H44" s="136"/>
      <c r="I44" s="136"/>
      <c r="J44" s="136"/>
      <c r="K44" s="136"/>
      <c r="L44" s="136"/>
      <c r="M44" s="136"/>
      <c r="N44" s="136"/>
      <c r="O44" s="136"/>
      <c r="P44" s="136"/>
      <c r="Q44" s="136">
        <f t="shared" si="0"/>
        <v>0</v>
      </c>
      <c r="R44" s="97"/>
      <c r="T44" s="95"/>
      <c r="U44" s="100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0</v>
      </c>
      <c r="V44" s="97"/>
    </row>
    <row r="45" spans="2:22" x14ac:dyDescent="0.2">
      <c r="B45" s="95"/>
      <c r="C45" s="98" t="s">
        <v>102</v>
      </c>
      <c r="D45" s="99" t="s">
        <v>101</v>
      </c>
      <c r="E45" s="100">
        <v>0</v>
      </c>
      <c r="F45" s="100">
        <v>0</v>
      </c>
      <c r="G45" s="100">
        <v>0</v>
      </c>
      <c r="H45" s="100"/>
      <c r="I45" s="100"/>
      <c r="J45" s="100"/>
      <c r="K45" s="100"/>
      <c r="L45" s="100"/>
      <c r="M45" s="100"/>
      <c r="N45" s="100"/>
      <c r="O45" s="100"/>
      <c r="P45" s="100"/>
      <c r="Q45" s="100">
        <f t="shared" si="0"/>
        <v>0</v>
      </c>
      <c r="R45" s="97"/>
      <c r="T45" s="95"/>
      <c r="U45" s="100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0</v>
      </c>
      <c r="V45" s="97"/>
    </row>
    <row r="46" spans="2:22" x14ac:dyDescent="0.2">
      <c r="B46" s="95"/>
      <c r="C46" s="133" t="s">
        <v>103</v>
      </c>
      <c r="D46" s="134" t="s">
        <v>104</v>
      </c>
      <c r="E46" s="136">
        <v>2943755.5700000022</v>
      </c>
      <c r="F46" s="136">
        <v>3579296.9700000025</v>
      </c>
      <c r="G46" s="136">
        <v>4258693.4999999991</v>
      </c>
      <c r="H46" s="136"/>
      <c r="I46" s="136"/>
      <c r="J46" s="136"/>
      <c r="K46" s="136"/>
      <c r="L46" s="136"/>
      <c r="M46" s="136"/>
      <c r="N46" s="136"/>
      <c r="O46" s="136"/>
      <c r="P46" s="136"/>
      <c r="Q46" s="136">
        <f t="shared" si="0"/>
        <v>10781746.040000003</v>
      </c>
      <c r="R46" s="97"/>
      <c r="T46" s="95"/>
      <c r="U46" s="100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10781746.040000003</v>
      </c>
      <c r="V46" s="97"/>
    </row>
    <row r="47" spans="2:22" x14ac:dyDescent="0.2">
      <c r="B47" s="95"/>
      <c r="C47" s="98" t="s">
        <v>105</v>
      </c>
      <c r="D47" s="99" t="s">
        <v>104</v>
      </c>
      <c r="E47" s="100">
        <v>2943755.5700000022</v>
      </c>
      <c r="F47" s="100">
        <v>3579296.9700000025</v>
      </c>
      <c r="G47" s="100">
        <v>4258693.4999999991</v>
      </c>
      <c r="H47" s="100"/>
      <c r="I47" s="100"/>
      <c r="J47" s="100"/>
      <c r="K47" s="100"/>
      <c r="L47" s="100"/>
      <c r="M47" s="100"/>
      <c r="N47" s="100"/>
      <c r="O47" s="100"/>
      <c r="P47" s="100"/>
      <c r="Q47" s="100">
        <f t="shared" si="0"/>
        <v>10781746.040000003</v>
      </c>
      <c r="R47" s="97"/>
      <c r="T47" s="95"/>
      <c r="U47" s="100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10781746.040000003</v>
      </c>
      <c r="V47" s="97"/>
    </row>
    <row r="48" spans="2:22" x14ac:dyDescent="0.2">
      <c r="B48" s="95"/>
      <c r="C48" s="133" t="s">
        <v>106</v>
      </c>
      <c r="D48" s="134" t="s">
        <v>107</v>
      </c>
      <c r="E48" s="136">
        <v>732653.75999999989</v>
      </c>
      <c r="F48" s="136">
        <v>1008228.69</v>
      </c>
      <c r="G48" s="136">
        <v>1259738.4899999998</v>
      </c>
      <c r="H48" s="136"/>
      <c r="I48" s="136"/>
      <c r="J48" s="136"/>
      <c r="K48" s="136"/>
      <c r="L48" s="136"/>
      <c r="M48" s="136"/>
      <c r="N48" s="136"/>
      <c r="O48" s="136"/>
      <c r="P48" s="136"/>
      <c r="Q48" s="136">
        <f t="shared" si="0"/>
        <v>3000620.9399999995</v>
      </c>
      <c r="R48" s="97"/>
      <c r="T48" s="95"/>
      <c r="U48" s="100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3000620.9399999995</v>
      </c>
      <c r="V48" s="97"/>
    </row>
    <row r="49" spans="2:22" x14ac:dyDescent="0.2">
      <c r="B49" s="95"/>
      <c r="C49" s="98" t="s">
        <v>108</v>
      </c>
      <c r="D49" s="99" t="s">
        <v>107</v>
      </c>
      <c r="E49" s="100">
        <v>732653.75999999989</v>
      </c>
      <c r="F49" s="100">
        <v>1008228.69</v>
      </c>
      <c r="G49" s="100">
        <v>1259738.4899999998</v>
      </c>
      <c r="H49" s="100"/>
      <c r="I49" s="100"/>
      <c r="J49" s="100"/>
      <c r="K49" s="100"/>
      <c r="L49" s="100"/>
      <c r="M49" s="100"/>
      <c r="N49" s="100"/>
      <c r="O49" s="100"/>
      <c r="P49" s="100"/>
      <c r="Q49" s="100">
        <f t="shared" si="0"/>
        <v>3000620.9399999995</v>
      </c>
      <c r="R49" s="97"/>
      <c r="T49" s="95"/>
      <c r="U49" s="100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3000620.9399999995</v>
      </c>
      <c r="V49" s="97"/>
    </row>
    <row r="50" spans="2:22" x14ac:dyDescent="0.2">
      <c r="B50" s="95"/>
      <c r="C50" s="133" t="s">
        <v>109</v>
      </c>
      <c r="D50" s="134" t="s">
        <v>110</v>
      </c>
      <c r="E50" s="136">
        <v>0</v>
      </c>
      <c r="F50" s="136">
        <v>0</v>
      </c>
      <c r="G50" s="136">
        <v>0</v>
      </c>
      <c r="H50" s="136"/>
      <c r="I50" s="136"/>
      <c r="J50" s="136"/>
      <c r="K50" s="136"/>
      <c r="L50" s="136"/>
      <c r="M50" s="136"/>
      <c r="N50" s="136"/>
      <c r="O50" s="136"/>
      <c r="P50" s="136"/>
      <c r="Q50" s="136">
        <f t="shared" si="0"/>
        <v>0</v>
      </c>
      <c r="R50" s="97"/>
      <c r="T50" s="95"/>
      <c r="U50" s="100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0</v>
      </c>
      <c r="V50" s="97"/>
    </row>
    <row r="51" spans="2:22" x14ac:dyDescent="0.2">
      <c r="B51" s="95"/>
      <c r="C51" s="98" t="s">
        <v>111</v>
      </c>
      <c r="D51" s="99" t="s">
        <v>110</v>
      </c>
      <c r="E51" s="100">
        <v>0</v>
      </c>
      <c r="F51" s="100">
        <v>0</v>
      </c>
      <c r="G51" s="100">
        <v>0</v>
      </c>
      <c r="H51" s="100"/>
      <c r="I51" s="100"/>
      <c r="J51" s="100"/>
      <c r="K51" s="100"/>
      <c r="L51" s="100"/>
      <c r="M51" s="100"/>
      <c r="N51" s="100"/>
      <c r="O51" s="100"/>
      <c r="P51" s="100"/>
      <c r="Q51" s="100">
        <f t="shared" si="0"/>
        <v>0</v>
      </c>
      <c r="R51" s="97"/>
      <c r="T51" s="95"/>
      <c r="U51" s="100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0</v>
      </c>
      <c r="V51" s="97"/>
    </row>
    <row r="52" spans="2:22" x14ac:dyDescent="0.2">
      <c r="B52" s="95"/>
      <c r="C52" s="133" t="s">
        <v>112</v>
      </c>
      <c r="D52" s="134" t="s">
        <v>113</v>
      </c>
      <c r="E52" s="136">
        <v>1329523.3699999987</v>
      </c>
      <c r="F52" s="136">
        <v>1840298.6100000003</v>
      </c>
      <c r="G52" s="136">
        <v>2669830.7199999993</v>
      </c>
      <c r="H52" s="136"/>
      <c r="I52" s="136"/>
      <c r="J52" s="136"/>
      <c r="K52" s="136"/>
      <c r="L52" s="136"/>
      <c r="M52" s="136"/>
      <c r="N52" s="136"/>
      <c r="O52" s="136"/>
      <c r="P52" s="136"/>
      <c r="Q52" s="136">
        <f t="shared" si="0"/>
        <v>5839652.6999999983</v>
      </c>
      <c r="R52" s="97"/>
      <c r="T52" s="95"/>
      <c r="U52" s="100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5839652.6999999983</v>
      </c>
      <c r="V52" s="97"/>
    </row>
    <row r="53" spans="2:22" x14ac:dyDescent="0.2">
      <c r="B53" s="95"/>
      <c r="C53" s="98" t="s">
        <v>114</v>
      </c>
      <c r="D53" s="99" t="s">
        <v>113</v>
      </c>
      <c r="E53" s="100">
        <v>1329523.3699999987</v>
      </c>
      <c r="F53" s="100">
        <v>1840298.6100000003</v>
      </c>
      <c r="G53" s="100">
        <v>2669830.7199999993</v>
      </c>
      <c r="H53" s="100"/>
      <c r="I53" s="100"/>
      <c r="J53" s="100"/>
      <c r="K53" s="100"/>
      <c r="L53" s="100"/>
      <c r="M53" s="100"/>
      <c r="N53" s="100"/>
      <c r="O53" s="100"/>
      <c r="P53" s="100"/>
      <c r="Q53" s="100">
        <f t="shared" si="0"/>
        <v>5839652.6999999983</v>
      </c>
      <c r="R53" s="97"/>
      <c r="T53" s="95"/>
      <c r="U53" s="100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5839652.6999999983</v>
      </c>
      <c r="V53" s="97"/>
    </row>
    <row r="54" spans="2:22" x14ac:dyDescent="0.2">
      <c r="B54" s="95"/>
      <c r="C54" s="131" t="s">
        <v>115</v>
      </c>
      <c r="D54" s="132" t="s">
        <v>116</v>
      </c>
      <c r="E54" s="135">
        <v>4576098.2700000014</v>
      </c>
      <c r="F54" s="135">
        <v>15420050.409999998</v>
      </c>
      <c r="G54" s="135">
        <v>19638338.960000001</v>
      </c>
      <c r="H54" s="135"/>
      <c r="I54" s="135"/>
      <c r="J54" s="135"/>
      <c r="K54" s="135"/>
      <c r="L54" s="135"/>
      <c r="M54" s="135"/>
      <c r="N54" s="135"/>
      <c r="O54" s="135"/>
      <c r="P54" s="135"/>
      <c r="Q54" s="135">
        <f t="shared" si="0"/>
        <v>39634487.640000001</v>
      </c>
      <c r="R54" s="97"/>
      <c r="T54" s="95"/>
      <c r="U54" s="100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39634487.640000001</v>
      </c>
      <c r="V54" s="97"/>
    </row>
    <row r="55" spans="2:22" x14ac:dyDescent="0.2">
      <c r="B55" s="95"/>
      <c r="C55" s="133" t="s">
        <v>117</v>
      </c>
      <c r="D55" s="134" t="s">
        <v>118</v>
      </c>
      <c r="E55" s="136">
        <v>1308445.5000000005</v>
      </c>
      <c r="F55" s="136">
        <v>1936863.6599999988</v>
      </c>
      <c r="G55" s="136">
        <v>3280923.7399999993</v>
      </c>
      <c r="H55" s="136"/>
      <c r="I55" s="136"/>
      <c r="J55" s="136"/>
      <c r="K55" s="136"/>
      <c r="L55" s="136"/>
      <c r="M55" s="136"/>
      <c r="N55" s="136"/>
      <c r="O55" s="136"/>
      <c r="P55" s="136"/>
      <c r="Q55" s="136">
        <f t="shared" si="0"/>
        <v>6526232.8999999985</v>
      </c>
      <c r="R55" s="97"/>
      <c r="T55" s="95"/>
      <c r="U55" s="100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6526232.8999999985</v>
      </c>
      <c r="V55" s="97"/>
    </row>
    <row r="56" spans="2:22" x14ac:dyDescent="0.2">
      <c r="B56" s="95"/>
      <c r="C56" s="98" t="s">
        <v>119</v>
      </c>
      <c r="D56" s="99" t="s">
        <v>120</v>
      </c>
      <c r="E56" s="100">
        <v>1308445.5000000005</v>
      </c>
      <c r="F56" s="100">
        <v>1936863.6599999988</v>
      </c>
      <c r="G56" s="100">
        <v>3280923.7399999993</v>
      </c>
      <c r="H56" s="100"/>
      <c r="I56" s="100"/>
      <c r="J56" s="100"/>
      <c r="K56" s="100"/>
      <c r="L56" s="100"/>
      <c r="M56" s="100"/>
      <c r="N56" s="100"/>
      <c r="O56" s="100"/>
      <c r="P56" s="100"/>
      <c r="Q56" s="100">
        <f t="shared" si="0"/>
        <v>6526232.8999999985</v>
      </c>
      <c r="R56" s="97"/>
      <c r="T56" s="95"/>
      <c r="U56" s="100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6526232.8999999985</v>
      </c>
      <c r="V56" s="97"/>
    </row>
    <row r="57" spans="2:22" x14ac:dyDescent="0.2">
      <c r="B57" s="95"/>
      <c r="C57" s="98" t="s">
        <v>121</v>
      </c>
      <c r="D57" s="99" t="s">
        <v>122</v>
      </c>
      <c r="E57" s="100">
        <v>0</v>
      </c>
      <c r="F57" s="100">
        <v>0</v>
      </c>
      <c r="G57" s="100">
        <v>0</v>
      </c>
      <c r="H57" s="100"/>
      <c r="I57" s="100"/>
      <c r="J57" s="100"/>
      <c r="K57" s="100"/>
      <c r="L57" s="100"/>
      <c r="M57" s="100"/>
      <c r="N57" s="100"/>
      <c r="O57" s="100"/>
      <c r="P57" s="100"/>
      <c r="Q57" s="100">
        <f t="shared" si="0"/>
        <v>0</v>
      </c>
      <c r="R57" s="97"/>
      <c r="T57" s="95"/>
      <c r="U57" s="100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0</v>
      </c>
      <c r="V57" s="97"/>
    </row>
    <row r="58" spans="2:22" x14ac:dyDescent="0.2">
      <c r="B58" s="95"/>
      <c r="C58" s="133" t="s">
        <v>123</v>
      </c>
      <c r="D58" s="134" t="s">
        <v>124</v>
      </c>
      <c r="E58" s="136">
        <v>950768.16999999993</v>
      </c>
      <c r="F58" s="136">
        <v>1253331.5099999993</v>
      </c>
      <c r="G58" s="136">
        <v>615603.66999999993</v>
      </c>
      <c r="H58" s="136"/>
      <c r="I58" s="136"/>
      <c r="J58" s="136"/>
      <c r="K58" s="136"/>
      <c r="L58" s="136"/>
      <c r="M58" s="136"/>
      <c r="N58" s="136"/>
      <c r="O58" s="136"/>
      <c r="P58" s="136"/>
      <c r="Q58" s="136">
        <f t="shared" si="0"/>
        <v>2819703.3499999992</v>
      </c>
      <c r="R58" s="97"/>
      <c r="T58" s="95"/>
      <c r="U58" s="100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2819703.3499999992</v>
      </c>
      <c r="V58" s="97"/>
    </row>
    <row r="59" spans="2:22" x14ac:dyDescent="0.2">
      <c r="B59" s="95"/>
      <c r="C59" s="98" t="s">
        <v>125</v>
      </c>
      <c r="D59" s="99" t="s">
        <v>126</v>
      </c>
      <c r="E59" s="100">
        <v>927420.27</v>
      </c>
      <c r="F59" s="100">
        <v>1230051.7499999993</v>
      </c>
      <c r="G59" s="100">
        <v>590290.70999999985</v>
      </c>
      <c r="H59" s="100"/>
      <c r="I59" s="100"/>
      <c r="J59" s="100"/>
      <c r="K59" s="100"/>
      <c r="L59" s="100"/>
      <c r="M59" s="100"/>
      <c r="N59" s="100"/>
      <c r="O59" s="100"/>
      <c r="P59" s="100"/>
      <c r="Q59" s="100">
        <f t="shared" si="0"/>
        <v>2747762.7299999995</v>
      </c>
      <c r="R59" s="97"/>
      <c r="T59" s="95"/>
      <c r="U59" s="100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2747762.7299999995</v>
      </c>
      <c r="V59" s="97"/>
    </row>
    <row r="60" spans="2:22" x14ac:dyDescent="0.2">
      <c r="B60" s="95"/>
      <c r="C60" s="98" t="s">
        <v>127</v>
      </c>
      <c r="D60" s="99" t="s">
        <v>128</v>
      </c>
      <c r="E60" s="100">
        <v>9970.0800000000017</v>
      </c>
      <c r="F60" s="100">
        <v>9601.7900000000009</v>
      </c>
      <c r="G60" s="100">
        <v>9761.65</v>
      </c>
      <c r="H60" s="100"/>
      <c r="I60" s="100"/>
      <c r="J60" s="100"/>
      <c r="K60" s="100"/>
      <c r="L60" s="100"/>
      <c r="M60" s="100"/>
      <c r="N60" s="100"/>
      <c r="O60" s="100"/>
      <c r="P60" s="100"/>
      <c r="Q60" s="100">
        <f t="shared" si="0"/>
        <v>29333.520000000004</v>
      </c>
      <c r="R60" s="97"/>
      <c r="T60" s="95"/>
      <c r="U60" s="100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29333.520000000004</v>
      </c>
      <c r="V60" s="97"/>
    </row>
    <row r="61" spans="2:22" x14ac:dyDescent="0.2">
      <c r="B61" s="95"/>
      <c r="C61" s="98" t="s">
        <v>129</v>
      </c>
      <c r="D61" s="99" t="s">
        <v>130</v>
      </c>
      <c r="E61" s="100">
        <v>13377.82</v>
      </c>
      <c r="F61" s="100">
        <v>13677.97</v>
      </c>
      <c r="G61" s="100">
        <v>15551.31</v>
      </c>
      <c r="H61" s="100"/>
      <c r="I61" s="100"/>
      <c r="J61" s="100"/>
      <c r="K61" s="100"/>
      <c r="L61" s="100"/>
      <c r="M61" s="100"/>
      <c r="N61" s="100"/>
      <c r="O61" s="100"/>
      <c r="P61" s="100"/>
      <c r="Q61" s="100">
        <f t="shared" si="0"/>
        <v>42607.1</v>
      </c>
      <c r="R61" s="97"/>
      <c r="T61" s="95"/>
      <c r="U61" s="100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42607.1</v>
      </c>
      <c r="V61" s="97"/>
    </row>
    <row r="62" spans="2:22" x14ac:dyDescent="0.2">
      <c r="B62" s="95"/>
      <c r="C62" s="133" t="s">
        <v>131</v>
      </c>
      <c r="D62" s="134" t="s">
        <v>132</v>
      </c>
      <c r="E62" s="136">
        <v>10014.16</v>
      </c>
      <c r="F62" s="136">
        <v>15756.690000000002</v>
      </c>
      <c r="G62" s="136">
        <v>24563.950000000004</v>
      </c>
      <c r="H62" s="136"/>
      <c r="I62" s="136"/>
      <c r="J62" s="136"/>
      <c r="K62" s="136"/>
      <c r="L62" s="136"/>
      <c r="M62" s="136"/>
      <c r="N62" s="136"/>
      <c r="O62" s="136"/>
      <c r="P62" s="136"/>
      <c r="Q62" s="136">
        <f t="shared" si="0"/>
        <v>50334.8</v>
      </c>
      <c r="R62" s="97"/>
      <c r="T62" s="95"/>
      <c r="U62" s="100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50334.8</v>
      </c>
      <c r="V62" s="97"/>
    </row>
    <row r="63" spans="2:22" x14ac:dyDescent="0.2">
      <c r="B63" s="95"/>
      <c r="C63" s="98" t="s">
        <v>133</v>
      </c>
      <c r="D63" s="99" t="s">
        <v>134</v>
      </c>
      <c r="E63" s="100">
        <v>0</v>
      </c>
      <c r="F63" s="100">
        <v>0</v>
      </c>
      <c r="G63" s="100">
        <v>0</v>
      </c>
      <c r="H63" s="100"/>
      <c r="I63" s="100"/>
      <c r="J63" s="100"/>
      <c r="K63" s="100"/>
      <c r="L63" s="100"/>
      <c r="M63" s="100"/>
      <c r="N63" s="100"/>
      <c r="O63" s="100"/>
      <c r="P63" s="100"/>
      <c r="Q63" s="100">
        <f t="shared" si="0"/>
        <v>0</v>
      </c>
      <c r="R63" s="97"/>
      <c r="T63" s="95"/>
      <c r="U63" s="100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0</v>
      </c>
      <c r="V63" s="97"/>
    </row>
    <row r="64" spans="2:22" x14ac:dyDescent="0.2">
      <c r="B64" s="95"/>
      <c r="C64" s="98" t="s">
        <v>135</v>
      </c>
      <c r="D64" s="99" t="s">
        <v>136</v>
      </c>
      <c r="E64" s="100">
        <v>10014.16</v>
      </c>
      <c r="F64" s="100">
        <v>15756.690000000002</v>
      </c>
      <c r="G64" s="100">
        <v>24563.950000000004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>
        <f t="shared" si="0"/>
        <v>50334.8</v>
      </c>
      <c r="R64" s="97"/>
      <c r="T64" s="95"/>
      <c r="U64" s="100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50334.8</v>
      </c>
      <c r="V64" s="97"/>
    </row>
    <row r="65" spans="2:22" x14ac:dyDescent="0.2">
      <c r="B65" s="95"/>
      <c r="C65" s="98" t="s">
        <v>137</v>
      </c>
      <c r="D65" s="99" t="s">
        <v>138</v>
      </c>
      <c r="E65" s="100">
        <v>0</v>
      </c>
      <c r="F65" s="100">
        <v>0</v>
      </c>
      <c r="G65" s="100">
        <v>0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>
        <f t="shared" si="0"/>
        <v>0</v>
      </c>
      <c r="R65" s="97"/>
      <c r="T65" s="95"/>
      <c r="U65" s="100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0</v>
      </c>
      <c r="V65" s="97"/>
    </row>
    <row r="66" spans="2:22" x14ac:dyDescent="0.2">
      <c r="B66" s="95"/>
      <c r="C66" s="98" t="s">
        <v>139</v>
      </c>
      <c r="D66" s="99" t="s">
        <v>140</v>
      </c>
      <c r="E66" s="100">
        <v>0</v>
      </c>
      <c r="F66" s="100">
        <v>0</v>
      </c>
      <c r="G66" s="100">
        <v>0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>
        <f t="shared" si="0"/>
        <v>0</v>
      </c>
      <c r="R66" s="97"/>
      <c r="T66" s="95"/>
      <c r="U66" s="100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0</v>
      </c>
      <c r="V66" s="97"/>
    </row>
    <row r="67" spans="2:22" x14ac:dyDescent="0.2">
      <c r="B67" s="95"/>
      <c r="C67" s="98" t="s">
        <v>141</v>
      </c>
      <c r="D67" s="99" t="s">
        <v>142</v>
      </c>
      <c r="E67" s="100">
        <v>0</v>
      </c>
      <c r="F67" s="100">
        <v>0</v>
      </c>
      <c r="G67" s="100">
        <v>0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>
        <f t="shared" si="0"/>
        <v>0</v>
      </c>
      <c r="R67" s="97"/>
      <c r="T67" s="95"/>
      <c r="U67" s="100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0</v>
      </c>
      <c r="V67" s="97"/>
    </row>
    <row r="68" spans="2:22" x14ac:dyDescent="0.2">
      <c r="B68" s="95"/>
      <c r="C68" s="98" t="s">
        <v>143</v>
      </c>
      <c r="D68" s="99" t="s">
        <v>144</v>
      </c>
      <c r="E68" s="100">
        <v>0</v>
      </c>
      <c r="F68" s="100">
        <v>0</v>
      </c>
      <c r="G68" s="100">
        <v>0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>
        <f t="shared" si="0"/>
        <v>0</v>
      </c>
      <c r="R68" s="97"/>
      <c r="T68" s="95"/>
      <c r="U68" s="100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0</v>
      </c>
      <c r="V68" s="97"/>
    </row>
    <row r="69" spans="2:22" x14ac:dyDescent="0.2">
      <c r="B69" s="95"/>
      <c r="C69" s="133" t="s">
        <v>145</v>
      </c>
      <c r="D69" s="134" t="s">
        <v>146</v>
      </c>
      <c r="E69" s="136">
        <v>53265.139999999992</v>
      </c>
      <c r="F69" s="136">
        <v>72257.459999999992</v>
      </c>
      <c r="G69" s="136">
        <v>133178.69999999995</v>
      </c>
      <c r="H69" s="136"/>
      <c r="I69" s="136"/>
      <c r="J69" s="136"/>
      <c r="K69" s="136"/>
      <c r="L69" s="136"/>
      <c r="M69" s="136"/>
      <c r="N69" s="136"/>
      <c r="O69" s="136"/>
      <c r="P69" s="136"/>
      <c r="Q69" s="136">
        <f t="shared" si="0"/>
        <v>258701.29999999993</v>
      </c>
      <c r="R69" s="97"/>
      <c r="T69" s="95"/>
      <c r="U69" s="100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258701.29999999993</v>
      </c>
      <c r="V69" s="97"/>
    </row>
    <row r="70" spans="2:22" x14ac:dyDescent="0.2">
      <c r="B70" s="95"/>
      <c r="C70" s="98" t="s">
        <v>147</v>
      </c>
      <c r="D70" s="99" t="s">
        <v>148</v>
      </c>
      <c r="E70" s="100">
        <v>0</v>
      </c>
      <c r="F70" s="100">
        <v>0</v>
      </c>
      <c r="G70" s="100">
        <v>0</v>
      </c>
      <c r="H70" s="100"/>
      <c r="I70" s="100"/>
      <c r="J70" s="100"/>
      <c r="K70" s="100"/>
      <c r="L70" s="100"/>
      <c r="M70" s="100"/>
      <c r="N70" s="100"/>
      <c r="O70" s="100"/>
      <c r="P70" s="100"/>
      <c r="Q70" s="100">
        <f t="shared" si="0"/>
        <v>0</v>
      </c>
      <c r="R70" s="97"/>
      <c r="T70" s="95"/>
      <c r="U70" s="100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0</v>
      </c>
      <c r="V70" s="97"/>
    </row>
    <row r="71" spans="2:22" x14ac:dyDescent="0.2">
      <c r="B71" s="95"/>
      <c r="C71" s="98" t="s">
        <v>149</v>
      </c>
      <c r="D71" s="99" t="s">
        <v>150</v>
      </c>
      <c r="E71" s="100">
        <v>0</v>
      </c>
      <c r="F71" s="100">
        <v>0</v>
      </c>
      <c r="G71" s="100">
        <v>0</v>
      </c>
      <c r="H71" s="100"/>
      <c r="I71" s="100"/>
      <c r="J71" s="100"/>
      <c r="K71" s="100"/>
      <c r="L71" s="100"/>
      <c r="M71" s="100"/>
      <c r="N71" s="100"/>
      <c r="O71" s="100"/>
      <c r="P71" s="100"/>
      <c r="Q71" s="100">
        <f t="shared" ref="Q71:Q134" si="1">SUM(E71:P71)</f>
        <v>0</v>
      </c>
      <c r="R71" s="97"/>
      <c r="T71" s="95"/>
      <c r="U71" s="100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0</v>
      </c>
      <c r="V71" s="97"/>
    </row>
    <row r="72" spans="2:22" x14ac:dyDescent="0.2">
      <c r="B72" s="95"/>
      <c r="C72" s="98" t="s">
        <v>151</v>
      </c>
      <c r="D72" s="99" t="s">
        <v>152</v>
      </c>
      <c r="E72" s="100">
        <v>53265.139999999992</v>
      </c>
      <c r="F72" s="100">
        <v>72257.459999999992</v>
      </c>
      <c r="G72" s="100">
        <v>133178.69999999995</v>
      </c>
      <c r="H72" s="100"/>
      <c r="I72" s="100"/>
      <c r="J72" s="100"/>
      <c r="K72" s="100"/>
      <c r="L72" s="100"/>
      <c r="M72" s="100"/>
      <c r="N72" s="100"/>
      <c r="O72" s="100"/>
      <c r="P72" s="100"/>
      <c r="Q72" s="100">
        <f t="shared" si="1"/>
        <v>258701.29999999993</v>
      </c>
      <c r="R72" s="97"/>
      <c r="T72" s="95"/>
      <c r="U72" s="100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258701.29999999993</v>
      </c>
      <c r="V72" s="97"/>
    </row>
    <row r="73" spans="2:22" x14ac:dyDescent="0.2">
      <c r="B73" s="95"/>
      <c r="C73" s="133" t="s">
        <v>153</v>
      </c>
      <c r="D73" s="134" t="s">
        <v>154</v>
      </c>
      <c r="E73" s="136">
        <v>254862.24000000002</v>
      </c>
      <c r="F73" s="136">
        <v>8344896.2699999996</v>
      </c>
      <c r="G73" s="136">
        <v>10861807.85</v>
      </c>
      <c r="H73" s="136"/>
      <c r="I73" s="136"/>
      <c r="J73" s="136"/>
      <c r="K73" s="136"/>
      <c r="L73" s="136"/>
      <c r="M73" s="136"/>
      <c r="N73" s="136"/>
      <c r="O73" s="136"/>
      <c r="P73" s="136"/>
      <c r="Q73" s="136">
        <f t="shared" si="1"/>
        <v>19461566.359999999</v>
      </c>
      <c r="R73" s="97"/>
      <c r="T73" s="95"/>
      <c r="U73" s="100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19461566.359999999</v>
      </c>
      <c r="V73" s="97"/>
    </row>
    <row r="74" spans="2:22" x14ac:dyDescent="0.2">
      <c r="B74" s="95"/>
      <c r="C74" s="98" t="s">
        <v>155</v>
      </c>
      <c r="D74" s="99" t="s">
        <v>156</v>
      </c>
      <c r="E74" s="100">
        <v>111455.52</v>
      </c>
      <c r="F74" s="100">
        <v>6761810.1799999997</v>
      </c>
      <c r="G74" s="100">
        <v>7823558.0499999989</v>
      </c>
      <c r="H74" s="100"/>
      <c r="I74" s="100"/>
      <c r="J74" s="100"/>
      <c r="K74" s="100"/>
      <c r="L74" s="100"/>
      <c r="M74" s="100"/>
      <c r="N74" s="100"/>
      <c r="O74" s="100"/>
      <c r="P74" s="100"/>
      <c r="Q74" s="100">
        <f t="shared" si="1"/>
        <v>14696823.749999998</v>
      </c>
      <c r="R74" s="97"/>
      <c r="T74" s="95"/>
      <c r="U74" s="100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14696823.749999998</v>
      </c>
      <c r="V74" s="97"/>
    </row>
    <row r="75" spans="2:22" x14ac:dyDescent="0.2">
      <c r="B75" s="95"/>
      <c r="C75" s="98" t="s">
        <v>157</v>
      </c>
      <c r="D75" s="99" t="s">
        <v>158</v>
      </c>
      <c r="E75" s="100">
        <v>114037.81000000001</v>
      </c>
      <c r="F75" s="100">
        <v>147391.16</v>
      </c>
      <c r="G75" s="100">
        <v>156766.45999999996</v>
      </c>
      <c r="H75" s="100"/>
      <c r="I75" s="100"/>
      <c r="J75" s="100"/>
      <c r="K75" s="100"/>
      <c r="L75" s="100"/>
      <c r="M75" s="100"/>
      <c r="N75" s="100"/>
      <c r="O75" s="100"/>
      <c r="P75" s="100"/>
      <c r="Q75" s="100">
        <f t="shared" si="1"/>
        <v>418195.43</v>
      </c>
      <c r="R75" s="97"/>
      <c r="T75" s="95"/>
      <c r="U75" s="100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418195.43</v>
      </c>
      <c r="V75" s="97"/>
    </row>
    <row r="76" spans="2:22" x14ac:dyDescent="0.2">
      <c r="B76" s="95"/>
      <c r="C76" s="98" t="s">
        <v>159</v>
      </c>
      <c r="D76" s="99" t="s">
        <v>34</v>
      </c>
      <c r="E76" s="100">
        <v>24166.99</v>
      </c>
      <c r="F76" s="100">
        <v>1423530.1800000002</v>
      </c>
      <c r="G76" s="100">
        <v>2780756.0100000002</v>
      </c>
      <c r="H76" s="100"/>
      <c r="I76" s="100"/>
      <c r="J76" s="100"/>
      <c r="K76" s="100"/>
      <c r="L76" s="100"/>
      <c r="M76" s="100"/>
      <c r="N76" s="100"/>
      <c r="O76" s="100"/>
      <c r="P76" s="100"/>
      <c r="Q76" s="100">
        <f t="shared" si="1"/>
        <v>4228453.1800000006</v>
      </c>
      <c r="R76" s="97"/>
      <c r="T76" s="95"/>
      <c r="U76" s="100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4228453.1800000006</v>
      </c>
      <c r="V76" s="97"/>
    </row>
    <row r="77" spans="2:22" x14ac:dyDescent="0.2">
      <c r="B77" s="95"/>
      <c r="C77" s="98" t="s">
        <v>160</v>
      </c>
      <c r="D77" s="99" t="s">
        <v>35</v>
      </c>
      <c r="E77" s="100">
        <v>5201.9199999999992</v>
      </c>
      <c r="F77" s="100">
        <v>12164.75</v>
      </c>
      <c r="G77" s="100">
        <v>100727.33</v>
      </c>
      <c r="H77" s="100"/>
      <c r="I77" s="100"/>
      <c r="J77" s="100"/>
      <c r="K77" s="100"/>
      <c r="L77" s="100"/>
      <c r="M77" s="100"/>
      <c r="N77" s="100"/>
      <c r="O77" s="100"/>
      <c r="P77" s="100"/>
      <c r="Q77" s="100">
        <f t="shared" si="1"/>
        <v>118094</v>
      </c>
      <c r="R77" s="97"/>
      <c r="T77" s="95"/>
      <c r="U77" s="100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118094</v>
      </c>
      <c r="V77" s="97"/>
    </row>
    <row r="78" spans="2:22" x14ac:dyDescent="0.2">
      <c r="B78" s="95"/>
      <c r="C78" s="98" t="s">
        <v>161</v>
      </c>
      <c r="D78" s="99" t="s">
        <v>162</v>
      </c>
      <c r="E78" s="100">
        <v>0</v>
      </c>
      <c r="F78" s="100">
        <v>0</v>
      </c>
      <c r="G78" s="100">
        <v>0</v>
      </c>
      <c r="H78" s="100"/>
      <c r="I78" s="100"/>
      <c r="J78" s="100"/>
      <c r="K78" s="100"/>
      <c r="L78" s="100"/>
      <c r="M78" s="100"/>
      <c r="N78" s="100"/>
      <c r="O78" s="100"/>
      <c r="P78" s="100"/>
      <c r="Q78" s="100">
        <f t="shared" si="1"/>
        <v>0</v>
      </c>
      <c r="R78" s="97"/>
      <c r="T78" s="95"/>
      <c r="U78" s="100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0</v>
      </c>
      <c r="V78" s="97"/>
    </row>
    <row r="79" spans="2:22" x14ac:dyDescent="0.2">
      <c r="B79" s="95"/>
      <c r="C79" s="133" t="s">
        <v>163</v>
      </c>
      <c r="D79" s="134" t="s">
        <v>164</v>
      </c>
      <c r="E79" s="136">
        <v>1509476.36</v>
      </c>
      <c r="F79" s="136">
        <v>1483481.97</v>
      </c>
      <c r="G79" s="136">
        <v>1696133.33</v>
      </c>
      <c r="H79" s="136"/>
      <c r="I79" s="136"/>
      <c r="J79" s="136"/>
      <c r="K79" s="136"/>
      <c r="L79" s="136"/>
      <c r="M79" s="136"/>
      <c r="N79" s="136"/>
      <c r="O79" s="136"/>
      <c r="P79" s="136"/>
      <c r="Q79" s="136">
        <f t="shared" si="1"/>
        <v>4689091.66</v>
      </c>
      <c r="R79" s="97"/>
      <c r="T79" s="95"/>
      <c r="U79" s="100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4689091.66</v>
      </c>
      <c r="V79" s="97"/>
    </row>
    <row r="80" spans="2:22" x14ac:dyDescent="0.2">
      <c r="B80" s="95"/>
      <c r="C80" s="98" t="s">
        <v>165</v>
      </c>
      <c r="D80" s="99" t="s">
        <v>164</v>
      </c>
      <c r="E80" s="100">
        <v>1509476.36</v>
      </c>
      <c r="F80" s="100">
        <v>1483481.97</v>
      </c>
      <c r="G80" s="100">
        <v>1696133.33</v>
      </c>
      <c r="H80" s="100"/>
      <c r="I80" s="100"/>
      <c r="J80" s="100"/>
      <c r="K80" s="100"/>
      <c r="L80" s="100"/>
      <c r="M80" s="100"/>
      <c r="N80" s="100"/>
      <c r="O80" s="100"/>
      <c r="P80" s="100"/>
      <c r="Q80" s="100">
        <f t="shared" si="1"/>
        <v>4689091.66</v>
      </c>
      <c r="R80" s="97"/>
      <c r="T80" s="95"/>
      <c r="U80" s="100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4689091.66</v>
      </c>
      <c r="V80" s="97"/>
    </row>
    <row r="81" spans="2:22" x14ac:dyDescent="0.2">
      <c r="B81" s="95"/>
      <c r="C81" s="133" t="s">
        <v>166</v>
      </c>
      <c r="D81" s="134" t="s">
        <v>167</v>
      </c>
      <c r="E81" s="136">
        <v>71297.790000000008</v>
      </c>
      <c r="F81" s="136">
        <v>1800122.2000000002</v>
      </c>
      <c r="G81" s="136">
        <v>2436627.9500000002</v>
      </c>
      <c r="H81" s="136"/>
      <c r="I81" s="136"/>
      <c r="J81" s="136"/>
      <c r="K81" s="136"/>
      <c r="L81" s="136"/>
      <c r="M81" s="136"/>
      <c r="N81" s="136"/>
      <c r="O81" s="136"/>
      <c r="P81" s="136"/>
      <c r="Q81" s="136">
        <f t="shared" si="1"/>
        <v>4308047.9400000004</v>
      </c>
      <c r="R81" s="97"/>
      <c r="T81" s="95"/>
      <c r="U81" s="100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4308047.9400000004</v>
      </c>
      <c r="V81" s="97"/>
    </row>
    <row r="82" spans="2:22" x14ac:dyDescent="0.2">
      <c r="B82" s="95"/>
      <c r="C82" s="98" t="s">
        <v>168</v>
      </c>
      <c r="D82" s="99" t="s">
        <v>169</v>
      </c>
      <c r="E82" s="100">
        <v>0</v>
      </c>
      <c r="F82" s="100">
        <v>0</v>
      </c>
      <c r="G82" s="100">
        <v>0</v>
      </c>
      <c r="H82" s="100"/>
      <c r="I82" s="100"/>
      <c r="J82" s="100"/>
      <c r="K82" s="100"/>
      <c r="L82" s="100"/>
      <c r="M82" s="100"/>
      <c r="N82" s="100"/>
      <c r="O82" s="100"/>
      <c r="P82" s="100"/>
      <c r="Q82" s="100">
        <f t="shared" si="1"/>
        <v>0</v>
      </c>
      <c r="R82" s="97"/>
      <c r="T82" s="95"/>
      <c r="U82" s="100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0</v>
      </c>
      <c r="V82" s="97"/>
    </row>
    <row r="83" spans="2:22" x14ac:dyDescent="0.2">
      <c r="B83" s="95"/>
      <c r="C83" s="98" t="s">
        <v>170</v>
      </c>
      <c r="D83" s="99" t="s">
        <v>171</v>
      </c>
      <c r="E83" s="100">
        <v>0</v>
      </c>
      <c r="F83" s="100">
        <v>0</v>
      </c>
      <c r="G83" s="100">
        <v>0</v>
      </c>
      <c r="H83" s="100"/>
      <c r="I83" s="100"/>
      <c r="J83" s="100"/>
      <c r="K83" s="100"/>
      <c r="L83" s="100"/>
      <c r="M83" s="100"/>
      <c r="N83" s="100"/>
      <c r="O83" s="100"/>
      <c r="P83" s="100"/>
      <c r="Q83" s="100">
        <f t="shared" si="1"/>
        <v>0</v>
      </c>
      <c r="R83" s="97"/>
      <c r="T83" s="95"/>
      <c r="U83" s="100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0</v>
      </c>
      <c r="V83" s="97"/>
    </row>
    <row r="84" spans="2:22" x14ac:dyDescent="0.2">
      <c r="B84" s="95"/>
      <c r="C84" s="98" t="s">
        <v>172</v>
      </c>
      <c r="D84" s="99" t="s">
        <v>173</v>
      </c>
      <c r="E84" s="100">
        <v>36673.85</v>
      </c>
      <c r="F84" s="100">
        <v>1187455.7300000002</v>
      </c>
      <c r="G84" s="100">
        <v>685512.03</v>
      </c>
      <c r="H84" s="100"/>
      <c r="I84" s="100"/>
      <c r="J84" s="100"/>
      <c r="K84" s="100"/>
      <c r="L84" s="100"/>
      <c r="M84" s="100"/>
      <c r="N84" s="100"/>
      <c r="O84" s="100"/>
      <c r="P84" s="100"/>
      <c r="Q84" s="100">
        <f t="shared" si="1"/>
        <v>1909641.6100000003</v>
      </c>
      <c r="R84" s="97"/>
      <c r="T84" s="95"/>
      <c r="U84" s="100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1909641.6100000003</v>
      </c>
      <c r="V84" s="97"/>
    </row>
    <row r="85" spans="2:22" x14ac:dyDescent="0.2">
      <c r="B85" s="95"/>
      <c r="C85" s="98" t="s">
        <v>174</v>
      </c>
      <c r="D85" s="99" t="s">
        <v>175</v>
      </c>
      <c r="E85" s="100">
        <v>34623.94</v>
      </c>
      <c r="F85" s="100">
        <v>612666.47</v>
      </c>
      <c r="G85" s="100">
        <v>1751115.92</v>
      </c>
      <c r="H85" s="100"/>
      <c r="I85" s="100"/>
      <c r="J85" s="100"/>
      <c r="K85" s="100"/>
      <c r="L85" s="100"/>
      <c r="M85" s="100"/>
      <c r="N85" s="100"/>
      <c r="O85" s="100"/>
      <c r="P85" s="100"/>
      <c r="Q85" s="100">
        <f t="shared" si="1"/>
        <v>2398406.33</v>
      </c>
      <c r="R85" s="97"/>
      <c r="T85" s="95"/>
      <c r="U85" s="100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2398406.33</v>
      </c>
      <c r="V85" s="97"/>
    </row>
    <row r="86" spans="2:22" x14ac:dyDescent="0.2">
      <c r="B86" s="95"/>
      <c r="C86" s="133" t="s">
        <v>176</v>
      </c>
      <c r="D86" s="134" t="s">
        <v>177</v>
      </c>
      <c r="E86" s="136">
        <v>408406.05</v>
      </c>
      <c r="F86" s="136">
        <v>498299.44</v>
      </c>
      <c r="G86" s="136">
        <v>571365.15</v>
      </c>
      <c r="H86" s="136"/>
      <c r="I86" s="136"/>
      <c r="J86" s="136"/>
      <c r="K86" s="136"/>
      <c r="L86" s="136"/>
      <c r="M86" s="136"/>
      <c r="N86" s="136"/>
      <c r="O86" s="136"/>
      <c r="P86" s="136"/>
      <c r="Q86" s="136">
        <f t="shared" si="1"/>
        <v>1478070.6400000001</v>
      </c>
      <c r="R86" s="97"/>
      <c r="T86" s="95"/>
      <c r="U86" s="100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1478070.6400000001</v>
      </c>
      <c r="V86" s="97"/>
    </row>
    <row r="87" spans="2:22" ht="25.5" x14ac:dyDescent="0.2">
      <c r="B87" s="95"/>
      <c r="C87" s="98" t="s">
        <v>178</v>
      </c>
      <c r="D87" s="99" t="s">
        <v>179</v>
      </c>
      <c r="E87" s="100">
        <v>0</v>
      </c>
      <c r="F87" s="100">
        <v>0</v>
      </c>
      <c r="G87" s="100">
        <v>0</v>
      </c>
      <c r="H87" s="100"/>
      <c r="I87" s="100"/>
      <c r="J87" s="100"/>
      <c r="K87" s="100"/>
      <c r="L87" s="100"/>
      <c r="M87" s="100"/>
      <c r="N87" s="100"/>
      <c r="O87" s="100"/>
      <c r="P87" s="100"/>
      <c r="Q87" s="100">
        <f t="shared" si="1"/>
        <v>0</v>
      </c>
      <c r="R87" s="97"/>
      <c r="T87" s="95"/>
      <c r="U87" s="100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0</v>
      </c>
      <c r="V87" s="97"/>
    </row>
    <row r="88" spans="2:22" x14ac:dyDescent="0.2">
      <c r="B88" s="95"/>
      <c r="C88" s="98" t="s">
        <v>180</v>
      </c>
      <c r="D88" s="99" t="s">
        <v>181</v>
      </c>
      <c r="E88" s="100">
        <v>382961.19</v>
      </c>
      <c r="F88" s="100">
        <v>464277.87</v>
      </c>
      <c r="G88" s="100">
        <v>517700.41</v>
      </c>
      <c r="H88" s="100"/>
      <c r="I88" s="100"/>
      <c r="J88" s="100"/>
      <c r="K88" s="100"/>
      <c r="L88" s="100"/>
      <c r="M88" s="100"/>
      <c r="N88" s="100"/>
      <c r="O88" s="100"/>
      <c r="P88" s="100"/>
      <c r="Q88" s="100">
        <f t="shared" si="1"/>
        <v>1364939.47</v>
      </c>
      <c r="R88" s="97"/>
      <c r="T88" s="95"/>
      <c r="U88" s="100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1364939.47</v>
      </c>
      <c r="V88" s="97"/>
    </row>
    <row r="89" spans="2:22" x14ac:dyDescent="0.2">
      <c r="B89" s="95"/>
      <c r="C89" s="98" t="s">
        <v>182</v>
      </c>
      <c r="D89" s="99" t="s">
        <v>132</v>
      </c>
      <c r="E89" s="100">
        <v>0</v>
      </c>
      <c r="F89" s="100">
        <v>0</v>
      </c>
      <c r="G89" s="100">
        <v>0</v>
      </c>
      <c r="H89" s="100"/>
      <c r="I89" s="100"/>
      <c r="J89" s="100"/>
      <c r="K89" s="100"/>
      <c r="L89" s="100"/>
      <c r="M89" s="100"/>
      <c r="N89" s="100"/>
      <c r="O89" s="100"/>
      <c r="P89" s="100"/>
      <c r="Q89" s="100">
        <f t="shared" si="1"/>
        <v>0</v>
      </c>
      <c r="R89" s="97"/>
      <c r="T89" s="95"/>
      <c r="U89" s="100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0</v>
      </c>
      <c r="V89" s="97"/>
    </row>
    <row r="90" spans="2:22" x14ac:dyDescent="0.2">
      <c r="B90" s="95"/>
      <c r="C90" s="98" t="s">
        <v>183</v>
      </c>
      <c r="D90" s="99" t="s">
        <v>184</v>
      </c>
      <c r="E90" s="100">
        <v>0</v>
      </c>
      <c r="F90" s="100">
        <v>0</v>
      </c>
      <c r="G90" s="100">
        <v>0</v>
      </c>
      <c r="H90" s="100"/>
      <c r="I90" s="100"/>
      <c r="J90" s="100"/>
      <c r="K90" s="100"/>
      <c r="L90" s="100"/>
      <c r="M90" s="100"/>
      <c r="N90" s="100"/>
      <c r="O90" s="100"/>
      <c r="P90" s="100"/>
      <c r="Q90" s="100">
        <f t="shared" si="1"/>
        <v>0</v>
      </c>
      <c r="R90" s="97"/>
      <c r="T90" s="95"/>
      <c r="U90" s="100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0</v>
      </c>
      <c r="V90" s="97"/>
    </row>
    <row r="91" spans="2:22" x14ac:dyDescent="0.2">
      <c r="B91" s="95"/>
      <c r="C91" s="98" t="s">
        <v>185</v>
      </c>
      <c r="D91" s="99" t="s">
        <v>186</v>
      </c>
      <c r="E91" s="100">
        <v>0</v>
      </c>
      <c r="F91" s="100">
        <v>0</v>
      </c>
      <c r="G91" s="100">
        <v>0</v>
      </c>
      <c r="H91" s="100"/>
      <c r="I91" s="100"/>
      <c r="J91" s="100"/>
      <c r="K91" s="100"/>
      <c r="L91" s="100"/>
      <c r="M91" s="100"/>
      <c r="N91" s="100"/>
      <c r="O91" s="100"/>
      <c r="P91" s="100"/>
      <c r="Q91" s="100">
        <f t="shared" si="1"/>
        <v>0</v>
      </c>
      <c r="R91" s="97"/>
      <c r="T91" s="95"/>
      <c r="U91" s="100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0</v>
      </c>
      <c r="V91" s="97"/>
    </row>
    <row r="92" spans="2:22" x14ac:dyDescent="0.2">
      <c r="B92" s="95"/>
      <c r="C92" s="98" t="s">
        <v>187</v>
      </c>
      <c r="D92" s="99" t="s">
        <v>188</v>
      </c>
      <c r="E92" s="100">
        <v>0</v>
      </c>
      <c r="F92" s="100">
        <v>0</v>
      </c>
      <c r="G92" s="100">
        <v>0</v>
      </c>
      <c r="H92" s="100"/>
      <c r="I92" s="100"/>
      <c r="J92" s="100"/>
      <c r="K92" s="100"/>
      <c r="L92" s="100"/>
      <c r="M92" s="100"/>
      <c r="N92" s="100"/>
      <c r="O92" s="100"/>
      <c r="P92" s="100"/>
      <c r="Q92" s="100">
        <f t="shared" si="1"/>
        <v>0</v>
      </c>
      <c r="R92" s="97"/>
      <c r="T92" s="95"/>
      <c r="U92" s="100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0</v>
      </c>
      <c r="V92" s="97"/>
    </row>
    <row r="93" spans="2:22" x14ac:dyDescent="0.2">
      <c r="B93" s="95"/>
      <c r="C93" s="98" t="s">
        <v>189</v>
      </c>
      <c r="D93" s="99" t="s">
        <v>190</v>
      </c>
      <c r="E93" s="100">
        <v>25444.860000000008</v>
      </c>
      <c r="F93" s="100">
        <v>34021.57</v>
      </c>
      <c r="G93" s="100">
        <v>53664.740000000005</v>
      </c>
      <c r="H93" s="100"/>
      <c r="I93" s="100"/>
      <c r="J93" s="100"/>
      <c r="K93" s="100"/>
      <c r="L93" s="100"/>
      <c r="M93" s="100"/>
      <c r="N93" s="100"/>
      <c r="O93" s="100"/>
      <c r="P93" s="100"/>
      <c r="Q93" s="100">
        <f t="shared" si="1"/>
        <v>113131.17000000001</v>
      </c>
      <c r="R93" s="97"/>
      <c r="T93" s="95"/>
      <c r="U93" s="100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113131.17000000001</v>
      </c>
      <c r="V93" s="97"/>
    </row>
    <row r="94" spans="2:22" x14ac:dyDescent="0.2">
      <c r="B94" s="95"/>
      <c r="C94" s="133" t="s">
        <v>191</v>
      </c>
      <c r="D94" s="134" t="s">
        <v>192</v>
      </c>
      <c r="E94" s="136">
        <v>9562.86</v>
      </c>
      <c r="F94" s="136">
        <v>15041.21</v>
      </c>
      <c r="G94" s="136">
        <v>18134.62</v>
      </c>
      <c r="H94" s="136"/>
      <c r="I94" s="136"/>
      <c r="J94" s="136"/>
      <c r="K94" s="136"/>
      <c r="L94" s="136"/>
      <c r="M94" s="136"/>
      <c r="N94" s="136"/>
      <c r="O94" s="136"/>
      <c r="P94" s="136"/>
      <c r="Q94" s="136">
        <f t="shared" si="1"/>
        <v>42738.69</v>
      </c>
      <c r="R94" s="97"/>
      <c r="T94" s="95"/>
      <c r="U94" s="100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42738.69</v>
      </c>
      <c r="V94" s="97"/>
    </row>
    <row r="95" spans="2:22" x14ac:dyDescent="0.2">
      <c r="B95" s="95"/>
      <c r="C95" s="98" t="s">
        <v>193</v>
      </c>
      <c r="D95" s="99" t="s">
        <v>192</v>
      </c>
      <c r="E95" s="100">
        <v>9562.86</v>
      </c>
      <c r="F95" s="100">
        <v>15041.21</v>
      </c>
      <c r="G95" s="100">
        <v>18134.62</v>
      </c>
      <c r="H95" s="100"/>
      <c r="I95" s="100"/>
      <c r="J95" s="100"/>
      <c r="K95" s="100"/>
      <c r="L95" s="100"/>
      <c r="M95" s="100"/>
      <c r="N95" s="100"/>
      <c r="O95" s="100"/>
      <c r="P95" s="100"/>
      <c r="Q95" s="100">
        <f t="shared" si="1"/>
        <v>42738.69</v>
      </c>
      <c r="R95" s="97"/>
      <c r="T95" s="95"/>
      <c r="U95" s="100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42738.69</v>
      </c>
      <c r="V95" s="97"/>
    </row>
    <row r="96" spans="2:22" x14ac:dyDescent="0.2">
      <c r="B96" s="95"/>
      <c r="C96" s="131" t="s">
        <v>194</v>
      </c>
      <c r="D96" s="132" t="s">
        <v>195</v>
      </c>
      <c r="E96" s="135">
        <v>98414.7</v>
      </c>
      <c r="F96" s="135">
        <v>797938.85</v>
      </c>
      <c r="G96" s="135">
        <v>1862092.1300000001</v>
      </c>
      <c r="H96" s="135"/>
      <c r="I96" s="135"/>
      <c r="J96" s="135"/>
      <c r="K96" s="135"/>
      <c r="L96" s="135"/>
      <c r="M96" s="135"/>
      <c r="N96" s="135"/>
      <c r="O96" s="135"/>
      <c r="P96" s="135"/>
      <c r="Q96" s="135">
        <f t="shared" si="1"/>
        <v>2758445.68</v>
      </c>
      <c r="R96" s="97"/>
      <c r="T96" s="95"/>
      <c r="U96" s="100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2758445.68</v>
      </c>
      <c r="V96" s="97"/>
    </row>
    <row r="97" spans="2:22" x14ac:dyDescent="0.2">
      <c r="B97" s="95"/>
      <c r="C97" s="133" t="s">
        <v>196</v>
      </c>
      <c r="D97" s="134" t="s">
        <v>197</v>
      </c>
      <c r="E97" s="136">
        <v>0</v>
      </c>
      <c r="F97" s="136">
        <v>0</v>
      </c>
      <c r="G97" s="136">
        <v>0</v>
      </c>
      <c r="H97" s="136"/>
      <c r="I97" s="136"/>
      <c r="J97" s="136"/>
      <c r="K97" s="136"/>
      <c r="L97" s="136"/>
      <c r="M97" s="136"/>
      <c r="N97" s="136"/>
      <c r="O97" s="136"/>
      <c r="P97" s="136"/>
      <c r="Q97" s="136">
        <f t="shared" si="1"/>
        <v>0</v>
      </c>
      <c r="R97" s="97"/>
      <c r="T97" s="95"/>
      <c r="U97" s="100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0</v>
      </c>
      <c r="V97" s="97"/>
    </row>
    <row r="98" spans="2:22" x14ac:dyDescent="0.2">
      <c r="B98" s="95"/>
      <c r="C98" s="98" t="s">
        <v>198</v>
      </c>
      <c r="D98" s="99" t="s">
        <v>197</v>
      </c>
      <c r="E98" s="100">
        <v>0</v>
      </c>
      <c r="F98" s="100">
        <v>0</v>
      </c>
      <c r="G98" s="100">
        <v>0</v>
      </c>
      <c r="H98" s="100"/>
      <c r="I98" s="100"/>
      <c r="J98" s="100"/>
      <c r="K98" s="100"/>
      <c r="L98" s="100"/>
      <c r="M98" s="100"/>
      <c r="N98" s="100"/>
      <c r="O98" s="100"/>
      <c r="P98" s="100"/>
      <c r="Q98" s="100">
        <f t="shared" si="1"/>
        <v>0</v>
      </c>
      <c r="R98" s="97"/>
      <c r="T98" s="95"/>
      <c r="U98" s="100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0</v>
      </c>
      <c r="V98" s="97"/>
    </row>
    <row r="99" spans="2:22" x14ac:dyDescent="0.2">
      <c r="B99" s="95"/>
      <c r="C99" s="133" t="s">
        <v>199</v>
      </c>
      <c r="D99" s="134" t="s">
        <v>200</v>
      </c>
      <c r="E99" s="136">
        <v>0</v>
      </c>
      <c r="F99" s="136">
        <v>0</v>
      </c>
      <c r="G99" s="136">
        <v>0</v>
      </c>
      <c r="H99" s="136"/>
      <c r="I99" s="136"/>
      <c r="J99" s="136"/>
      <c r="K99" s="136"/>
      <c r="L99" s="136"/>
      <c r="M99" s="136"/>
      <c r="N99" s="136"/>
      <c r="O99" s="136"/>
      <c r="P99" s="136"/>
      <c r="Q99" s="136">
        <f t="shared" si="1"/>
        <v>0</v>
      </c>
      <c r="R99" s="97"/>
      <c r="T99" s="95"/>
      <c r="U99" s="100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0</v>
      </c>
      <c r="V99" s="97"/>
    </row>
    <row r="100" spans="2:22" x14ac:dyDescent="0.2">
      <c r="B100" s="95"/>
      <c r="C100" s="98" t="s">
        <v>201</v>
      </c>
      <c r="D100" s="99" t="s">
        <v>200</v>
      </c>
      <c r="E100" s="100">
        <v>0</v>
      </c>
      <c r="F100" s="100">
        <v>0</v>
      </c>
      <c r="G100" s="100">
        <v>0</v>
      </c>
      <c r="H100" s="100"/>
      <c r="I100" s="100"/>
      <c r="J100" s="100"/>
      <c r="K100" s="100"/>
      <c r="L100" s="100"/>
      <c r="M100" s="100"/>
      <c r="N100" s="100"/>
      <c r="O100" s="100"/>
      <c r="P100" s="100"/>
      <c r="Q100" s="100">
        <f t="shared" si="1"/>
        <v>0</v>
      </c>
      <c r="R100" s="97"/>
      <c r="T100" s="95"/>
      <c r="U100" s="100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0</v>
      </c>
      <c r="V100" s="97"/>
    </row>
    <row r="101" spans="2:22" x14ac:dyDescent="0.2">
      <c r="B101" s="95"/>
      <c r="C101" s="133" t="s">
        <v>202</v>
      </c>
      <c r="D101" s="134" t="s">
        <v>203</v>
      </c>
      <c r="E101" s="136">
        <v>0</v>
      </c>
      <c r="F101" s="136">
        <v>0</v>
      </c>
      <c r="G101" s="136">
        <v>0</v>
      </c>
      <c r="H101" s="136"/>
      <c r="I101" s="136"/>
      <c r="J101" s="136"/>
      <c r="K101" s="136"/>
      <c r="L101" s="136"/>
      <c r="M101" s="136"/>
      <c r="N101" s="136"/>
      <c r="O101" s="136"/>
      <c r="P101" s="136"/>
      <c r="Q101" s="136">
        <f t="shared" si="1"/>
        <v>0</v>
      </c>
      <c r="R101" s="97"/>
      <c r="T101" s="95"/>
      <c r="U101" s="100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0</v>
      </c>
      <c r="V101" s="97"/>
    </row>
    <row r="102" spans="2:22" x14ac:dyDescent="0.2">
      <c r="B102" s="95"/>
      <c r="C102" s="98" t="s">
        <v>204</v>
      </c>
      <c r="D102" s="99" t="s">
        <v>203</v>
      </c>
      <c r="E102" s="100">
        <v>0</v>
      </c>
      <c r="F102" s="100">
        <v>0</v>
      </c>
      <c r="G102" s="100">
        <v>0</v>
      </c>
      <c r="H102" s="100"/>
      <c r="I102" s="100"/>
      <c r="J102" s="100"/>
      <c r="K102" s="100"/>
      <c r="L102" s="100"/>
      <c r="M102" s="100"/>
      <c r="N102" s="100"/>
      <c r="O102" s="100"/>
      <c r="P102" s="100"/>
      <c r="Q102" s="100">
        <f t="shared" si="1"/>
        <v>0</v>
      </c>
      <c r="R102" s="97"/>
      <c r="T102" s="95"/>
      <c r="U102" s="100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0</v>
      </c>
      <c r="V102" s="97"/>
    </row>
    <row r="103" spans="2:22" x14ac:dyDescent="0.2">
      <c r="B103" s="95"/>
      <c r="C103" s="133" t="s">
        <v>205</v>
      </c>
      <c r="D103" s="134" t="s">
        <v>206</v>
      </c>
      <c r="E103" s="136">
        <v>0</v>
      </c>
      <c r="F103" s="136">
        <v>0</v>
      </c>
      <c r="G103" s="136">
        <v>0</v>
      </c>
      <c r="H103" s="136"/>
      <c r="I103" s="136"/>
      <c r="J103" s="136"/>
      <c r="K103" s="136"/>
      <c r="L103" s="136"/>
      <c r="M103" s="136"/>
      <c r="N103" s="136"/>
      <c r="O103" s="136"/>
      <c r="P103" s="136"/>
      <c r="Q103" s="136">
        <f t="shared" si="1"/>
        <v>0</v>
      </c>
      <c r="R103" s="97"/>
      <c r="T103" s="95"/>
      <c r="U103" s="100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0</v>
      </c>
      <c r="V103" s="97"/>
    </row>
    <row r="104" spans="2:22" x14ac:dyDescent="0.2">
      <c r="B104" s="95"/>
      <c r="C104" s="98" t="s">
        <v>207</v>
      </c>
      <c r="D104" s="99" t="s">
        <v>206</v>
      </c>
      <c r="E104" s="100">
        <v>0</v>
      </c>
      <c r="F104" s="100">
        <v>0</v>
      </c>
      <c r="G104" s="100">
        <v>0</v>
      </c>
      <c r="H104" s="100"/>
      <c r="I104" s="100"/>
      <c r="J104" s="100"/>
      <c r="K104" s="100"/>
      <c r="L104" s="100"/>
      <c r="M104" s="100"/>
      <c r="N104" s="100"/>
      <c r="O104" s="100"/>
      <c r="P104" s="100"/>
      <c r="Q104" s="100">
        <f t="shared" si="1"/>
        <v>0</v>
      </c>
      <c r="R104" s="97"/>
      <c r="T104" s="95"/>
      <c r="U104" s="100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0</v>
      </c>
      <c r="V104" s="97"/>
    </row>
    <row r="105" spans="2:22" x14ac:dyDescent="0.2">
      <c r="B105" s="95"/>
      <c r="C105" s="133" t="s">
        <v>208</v>
      </c>
      <c r="D105" s="134" t="s">
        <v>209</v>
      </c>
      <c r="E105" s="136">
        <v>0</v>
      </c>
      <c r="F105" s="136">
        <v>0</v>
      </c>
      <c r="G105" s="136">
        <v>0</v>
      </c>
      <c r="H105" s="136"/>
      <c r="I105" s="136"/>
      <c r="J105" s="136"/>
      <c r="K105" s="136"/>
      <c r="L105" s="136"/>
      <c r="M105" s="136"/>
      <c r="N105" s="136"/>
      <c r="O105" s="136"/>
      <c r="P105" s="136"/>
      <c r="Q105" s="136">
        <f t="shared" si="1"/>
        <v>0</v>
      </c>
      <c r="R105" s="97"/>
      <c r="T105" s="95"/>
      <c r="U105" s="100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0</v>
      </c>
      <c r="V105" s="97"/>
    </row>
    <row r="106" spans="2:22" x14ac:dyDescent="0.2">
      <c r="B106" s="95"/>
      <c r="C106" s="98" t="s">
        <v>210</v>
      </c>
      <c r="D106" s="99" t="s">
        <v>209</v>
      </c>
      <c r="E106" s="100">
        <v>0</v>
      </c>
      <c r="F106" s="100">
        <v>0</v>
      </c>
      <c r="G106" s="100">
        <v>0</v>
      </c>
      <c r="H106" s="100"/>
      <c r="I106" s="100"/>
      <c r="J106" s="100"/>
      <c r="K106" s="100"/>
      <c r="L106" s="100"/>
      <c r="M106" s="100"/>
      <c r="N106" s="100"/>
      <c r="O106" s="100"/>
      <c r="P106" s="100"/>
      <c r="Q106" s="100">
        <f t="shared" si="1"/>
        <v>0</v>
      </c>
      <c r="R106" s="97"/>
      <c r="T106" s="95"/>
      <c r="U106" s="100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0</v>
      </c>
      <c r="V106" s="97"/>
    </row>
    <row r="107" spans="2:22" x14ac:dyDescent="0.2">
      <c r="B107" s="95"/>
      <c r="C107" s="133" t="s">
        <v>211</v>
      </c>
      <c r="D107" s="134" t="s">
        <v>212</v>
      </c>
      <c r="E107" s="136">
        <v>98414.7</v>
      </c>
      <c r="F107" s="136">
        <v>797938.85</v>
      </c>
      <c r="G107" s="136">
        <v>1862092.1300000001</v>
      </c>
      <c r="H107" s="136"/>
      <c r="I107" s="136"/>
      <c r="J107" s="136"/>
      <c r="K107" s="136"/>
      <c r="L107" s="136"/>
      <c r="M107" s="136"/>
      <c r="N107" s="136"/>
      <c r="O107" s="136"/>
      <c r="P107" s="136"/>
      <c r="Q107" s="136">
        <f t="shared" si="1"/>
        <v>2758445.68</v>
      </c>
      <c r="R107" s="97"/>
      <c r="T107" s="95"/>
      <c r="U107" s="100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2758445.68</v>
      </c>
      <c r="V107" s="97"/>
    </row>
    <row r="108" spans="2:22" x14ac:dyDescent="0.2">
      <c r="B108" s="95"/>
      <c r="C108" s="98" t="s">
        <v>213</v>
      </c>
      <c r="D108" s="99" t="s">
        <v>212</v>
      </c>
      <c r="E108" s="100">
        <v>98414.7</v>
      </c>
      <c r="F108" s="100">
        <v>797938.85</v>
      </c>
      <c r="G108" s="100">
        <v>1862092.1300000001</v>
      </c>
      <c r="H108" s="100"/>
      <c r="I108" s="100"/>
      <c r="J108" s="100"/>
      <c r="K108" s="100"/>
      <c r="L108" s="100"/>
      <c r="M108" s="100"/>
      <c r="N108" s="100"/>
      <c r="O108" s="100"/>
      <c r="P108" s="100"/>
      <c r="Q108" s="100">
        <f t="shared" si="1"/>
        <v>2758445.68</v>
      </c>
      <c r="R108" s="97"/>
      <c r="T108" s="95"/>
      <c r="U108" s="100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2758445.68</v>
      </c>
      <c r="V108" s="97"/>
    </row>
    <row r="109" spans="2:22" x14ac:dyDescent="0.2">
      <c r="B109" s="95"/>
      <c r="C109" s="131" t="s">
        <v>214</v>
      </c>
      <c r="D109" s="132" t="s">
        <v>215</v>
      </c>
      <c r="E109" s="135">
        <v>266807.01000000007</v>
      </c>
      <c r="F109" s="135">
        <v>390982.63000000018</v>
      </c>
      <c r="G109" s="135">
        <v>722765.12</v>
      </c>
      <c r="H109" s="135"/>
      <c r="I109" s="135"/>
      <c r="J109" s="135"/>
      <c r="K109" s="135"/>
      <c r="L109" s="135"/>
      <c r="M109" s="135"/>
      <c r="N109" s="135"/>
      <c r="O109" s="135"/>
      <c r="P109" s="135"/>
      <c r="Q109" s="135">
        <f t="shared" si="1"/>
        <v>1380554.7600000002</v>
      </c>
      <c r="R109" s="97"/>
      <c r="T109" s="95"/>
      <c r="U109" s="100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1380554.7600000002</v>
      </c>
      <c r="V109" s="97"/>
    </row>
    <row r="110" spans="2:22" x14ac:dyDescent="0.2">
      <c r="B110" s="95"/>
      <c r="C110" s="133" t="s">
        <v>216</v>
      </c>
      <c r="D110" s="134" t="s">
        <v>217</v>
      </c>
      <c r="E110" s="136">
        <v>0</v>
      </c>
      <c r="F110" s="136">
        <v>0</v>
      </c>
      <c r="G110" s="136">
        <v>0</v>
      </c>
      <c r="H110" s="136"/>
      <c r="I110" s="136"/>
      <c r="J110" s="136"/>
      <c r="K110" s="136"/>
      <c r="L110" s="136"/>
      <c r="M110" s="136"/>
      <c r="N110" s="136"/>
      <c r="O110" s="136"/>
      <c r="P110" s="136"/>
      <c r="Q110" s="136">
        <f t="shared" si="1"/>
        <v>0</v>
      </c>
      <c r="R110" s="97"/>
      <c r="T110" s="95"/>
      <c r="U110" s="100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0</v>
      </c>
      <c r="V110" s="97"/>
    </row>
    <row r="111" spans="2:22" x14ac:dyDescent="0.2">
      <c r="B111" s="95"/>
      <c r="C111" s="98" t="s">
        <v>218</v>
      </c>
      <c r="D111" s="99" t="s">
        <v>217</v>
      </c>
      <c r="E111" s="100">
        <v>0</v>
      </c>
      <c r="F111" s="100">
        <v>0</v>
      </c>
      <c r="G111" s="100">
        <v>0</v>
      </c>
      <c r="H111" s="100"/>
      <c r="I111" s="100"/>
      <c r="J111" s="100"/>
      <c r="K111" s="100"/>
      <c r="L111" s="100"/>
      <c r="M111" s="100"/>
      <c r="N111" s="100"/>
      <c r="O111" s="100"/>
      <c r="P111" s="100"/>
      <c r="Q111" s="100">
        <f t="shared" si="1"/>
        <v>0</v>
      </c>
      <c r="R111" s="97"/>
      <c r="T111" s="95"/>
      <c r="U111" s="100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0</v>
      </c>
      <c r="V111" s="97"/>
    </row>
    <row r="112" spans="2:22" x14ac:dyDescent="0.2">
      <c r="B112" s="95"/>
      <c r="C112" s="133" t="s">
        <v>219</v>
      </c>
      <c r="D112" s="134" t="s">
        <v>220</v>
      </c>
      <c r="E112" s="136">
        <v>0</v>
      </c>
      <c r="F112" s="136">
        <v>0</v>
      </c>
      <c r="G112" s="136">
        <v>0</v>
      </c>
      <c r="H112" s="136"/>
      <c r="I112" s="136"/>
      <c r="J112" s="136"/>
      <c r="K112" s="136"/>
      <c r="L112" s="136"/>
      <c r="M112" s="136"/>
      <c r="N112" s="136"/>
      <c r="O112" s="136"/>
      <c r="P112" s="136"/>
      <c r="Q112" s="136">
        <f t="shared" si="1"/>
        <v>0</v>
      </c>
      <c r="R112" s="97"/>
      <c r="T112" s="95"/>
      <c r="U112" s="100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0</v>
      </c>
      <c r="V112" s="97"/>
    </row>
    <row r="113" spans="2:22" x14ac:dyDescent="0.2">
      <c r="B113" s="95"/>
      <c r="C113" s="98" t="s">
        <v>221</v>
      </c>
      <c r="D113" s="99" t="s">
        <v>220</v>
      </c>
      <c r="E113" s="100">
        <v>0</v>
      </c>
      <c r="F113" s="100">
        <v>0</v>
      </c>
      <c r="G113" s="100">
        <v>0</v>
      </c>
      <c r="H113" s="100"/>
      <c r="I113" s="100"/>
      <c r="J113" s="100"/>
      <c r="K113" s="100"/>
      <c r="L113" s="100"/>
      <c r="M113" s="100"/>
      <c r="N113" s="100"/>
      <c r="O113" s="100"/>
      <c r="P113" s="100"/>
      <c r="Q113" s="100">
        <f t="shared" si="1"/>
        <v>0</v>
      </c>
      <c r="R113" s="97"/>
      <c r="T113" s="95"/>
      <c r="U113" s="100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0</v>
      </c>
      <c r="V113" s="97"/>
    </row>
    <row r="114" spans="2:22" x14ac:dyDescent="0.2">
      <c r="B114" s="95"/>
      <c r="C114" s="133" t="s">
        <v>222</v>
      </c>
      <c r="D114" s="134" t="s">
        <v>223</v>
      </c>
      <c r="E114" s="136">
        <v>0</v>
      </c>
      <c r="F114" s="136">
        <v>0</v>
      </c>
      <c r="G114" s="136">
        <v>0</v>
      </c>
      <c r="H114" s="136"/>
      <c r="I114" s="136"/>
      <c r="J114" s="136"/>
      <c r="K114" s="136"/>
      <c r="L114" s="136"/>
      <c r="M114" s="136"/>
      <c r="N114" s="136"/>
      <c r="O114" s="136"/>
      <c r="P114" s="136"/>
      <c r="Q114" s="136">
        <f t="shared" si="1"/>
        <v>0</v>
      </c>
      <c r="R114" s="97"/>
      <c r="T114" s="95"/>
      <c r="U114" s="100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0</v>
      </c>
      <c r="V114" s="97"/>
    </row>
    <row r="115" spans="2:22" x14ac:dyDescent="0.2">
      <c r="B115" s="95"/>
      <c r="C115" s="98" t="s">
        <v>224</v>
      </c>
      <c r="D115" s="99" t="s">
        <v>223</v>
      </c>
      <c r="E115" s="100">
        <v>0</v>
      </c>
      <c r="F115" s="100">
        <v>0</v>
      </c>
      <c r="G115" s="100">
        <v>0</v>
      </c>
      <c r="H115" s="100"/>
      <c r="I115" s="100"/>
      <c r="J115" s="100"/>
      <c r="K115" s="100"/>
      <c r="L115" s="100"/>
      <c r="M115" s="100"/>
      <c r="N115" s="100"/>
      <c r="O115" s="100"/>
      <c r="P115" s="100"/>
      <c r="Q115" s="100">
        <f t="shared" si="1"/>
        <v>0</v>
      </c>
      <c r="R115" s="97"/>
      <c r="T115" s="95"/>
      <c r="U115" s="100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0</v>
      </c>
      <c r="V115" s="97"/>
    </row>
    <row r="116" spans="2:22" x14ac:dyDescent="0.2">
      <c r="B116" s="95"/>
      <c r="C116" s="133" t="s">
        <v>225</v>
      </c>
      <c r="D116" s="134" t="s">
        <v>226</v>
      </c>
      <c r="E116" s="136">
        <v>0</v>
      </c>
      <c r="F116" s="136">
        <v>0</v>
      </c>
      <c r="G116" s="136">
        <v>0</v>
      </c>
      <c r="H116" s="136"/>
      <c r="I116" s="136"/>
      <c r="J116" s="136"/>
      <c r="K116" s="136"/>
      <c r="L116" s="136"/>
      <c r="M116" s="136"/>
      <c r="N116" s="136"/>
      <c r="O116" s="136"/>
      <c r="P116" s="136"/>
      <c r="Q116" s="136">
        <f t="shared" si="1"/>
        <v>0</v>
      </c>
      <c r="R116" s="97"/>
      <c r="T116" s="95"/>
      <c r="U116" s="100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0</v>
      </c>
      <c r="V116" s="97"/>
    </row>
    <row r="117" spans="2:22" x14ac:dyDescent="0.2">
      <c r="B117" s="95"/>
      <c r="C117" s="98" t="s">
        <v>227</v>
      </c>
      <c r="D117" s="99" t="s">
        <v>226</v>
      </c>
      <c r="E117" s="100">
        <v>0</v>
      </c>
      <c r="F117" s="100">
        <v>0</v>
      </c>
      <c r="G117" s="100">
        <v>0</v>
      </c>
      <c r="H117" s="100"/>
      <c r="I117" s="100"/>
      <c r="J117" s="100"/>
      <c r="K117" s="100"/>
      <c r="L117" s="100"/>
      <c r="M117" s="100"/>
      <c r="N117" s="100"/>
      <c r="O117" s="100"/>
      <c r="P117" s="100"/>
      <c r="Q117" s="100">
        <f t="shared" si="1"/>
        <v>0</v>
      </c>
      <c r="R117" s="97"/>
      <c r="T117" s="95"/>
      <c r="U117" s="100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0</v>
      </c>
      <c r="V117" s="97"/>
    </row>
    <row r="118" spans="2:22" x14ac:dyDescent="0.2">
      <c r="B118" s="95"/>
      <c r="C118" s="133" t="s">
        <v>228</v>
      </c>
      <c r="D118" s="134" t="s">
        <v>229</v>
      </c>
      <c r="E118" s="136">
        <v>0</v>
      </c>
      <c r="F118" s="136">
        <v>0</v>
      </c>
      <c r="G118" s="136">
        <v>0</v>
      </c>
      <c r="H118" s="136"/>
      <c r="I118" s="136"/>
      <c r="J118" s="136"/>
      <c r="K118" s="136"/>
      <c r="L118" s="136"/>
      <c r="M118" s="136"/>
      <c r="N118" s="136"/>
      <c r="O118" s="136"/>
      <c r="P118" s="136"/>
      <c r="Q118" s="136">
        <f t="shared" si="1"/>
        <v>0</v>
      </c>
      <c r="R118" s="97"/>
      <c r="T118" s="95"/>
      <c r="U118" s="100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0</v>
      </c>
      <c r="V118" s="97"/>
    </row>
    <row r="119" spans="2:22" x14ac:dyDescent="0.2">
      <c r="B119" s="95"/>
      <c r="C119" s="98" t="s">
        <v>230</v>
      </c>
      <c r="D119" s="99" t="s">
        <v>229</v>
      </c>
      <c r="E119" s="100">
        <v>0</v>
      </c>
      <c r="F119" s="100">
        <v>0</v>
      </c>
      <c r="G119" s="100">
        <v>0</v>
      </c>
      <c r="H119" s="100"/>
      <c r="I119" s="100"/>
      <c r="J119" s="100"/>
      <c r="K119" s="100"/>
      <c r="L119" s="100"/>
      <c r="M119" s="100"/>
      <c r="N119" s="100"/>
      <c r="O119" s="100"/>
      <c r="P119" s="100"/>
      <c r="Q119" s="100">
        <f t="shared" si="1"/>
        <v>0</v>
      </c>
      <c r="R119" s="97"/>
      <c r="T119" s="95"/>
      <c r="U119" s="100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0</v>
      </c>
      <c r="V119" s="97"/>
    </row>
    <row r="120" spans="2:22" x14ac:dyDescent="0.2">
      <c r="B120" s="95"/>
      <c r="C120" s="133" t="s">
        <v>231</v>
      </c>
      <c r="D120" s="134" t="s">
        <v>232</v>
      </c>
      <c r="E120" s="136">
        <v>266807.01000000007</v>
      </c>
      <c r="F120" s="136">
        <v>390982.63000000018</v>
      </c>
      <c r="G120" s="136">
        <v>722765.12</v>
      </c>
      <c r="H120" s="136"/>
      <c r="I120" s="136"/>
      <c r="J120" s="136"/>
      <c r="K120" s="136"/>
      <c r="L120" s="136"/>
      <c r="M120" s="136"/>
      <c r="N120" s="136"/>
      <c r="O120" s="136"/>
      <c r="P120" s="136"/>
      <c r="Q120" s="136">
        <f t="shared" si="1"/>
        <v>1380554.7600000002</v>
      </c>
      <c r="R120" s="97"/>
      <c r="T120" s="95"/>
      <c r="U120" s="100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1380554.7600000002</v>
      </c>
      <c r="V120" s="97"/>
    </row>
    <row r="121" spans="2:22" x14ac:dyDescent="0.2">
      <c r="B121" s="95"/>
      <c r="C121" s="98" t="s">
        <v>233</v>
      </c>
      <c r="D121" s="99" t="s">
        <v>232</v>
      </c>
      <c r="E121" s="100">
        <v>266807.01000000007</v>
      </c>
      <c r="F121" s="100">
        <v>390982.63000000018</v>
      </c>
      <c r="G121" s="100">
        <v>722765.12</v>
      </c>
      <c r="H121" s="100"/>
      <c r="I121" s="100"/>
      <c r="J121" s="100"/>
      <c r="K121" s="100"/>
      <c r="L121" s="100"/>
      <c r="M121" s="100"/>
      <c r="N121" s="100"/>
      <c r="O121" s="100"/>
      <c r="P121" s="100"/>
      <c r="Q121" s="100">
        <f t="shared" si="1"/>
        <v>1380554.7600000002</v>
      </c>
      <c r="R121" s="97"/>
      <c r="T121" s="95"/>
      <c r="U121" s="100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1380554.7600000002</v>
      </c>
      <c r="V121" s="97"/>
    </row>
    <row r="122" spans="2:22" x14ac:dyDescent="0.2">
      <c r="B122" s="95"/>
      <c r="C122" s="131" t="s">
        <v>234</v>
      </c>
      <c r="D122" s="132" t="s">
        <v>33</v>
      </c>
      <c r="E122" s="135">
        <v>14641464.189999999</v>
      </c>
      <c r="F122" s="135">
        <v>37431456.850000001</v>
      </c>
      <c r="G122" s="135">
        <v>47355466.600000009</v>
      </c>
      <c r="H122" s="135"/>
      <c r="I122" s="135"/>
      <c r="J122" s="135"/>
      <c r="K122" s="135"/>
      <c r="L122" s="135"/>
      <c r="M122" s="135"/>
      <c r="N122" s="135"/>
      <c r="O122" s="135"/>
      <c r="P122" s="135"/>
      <c r="Q122" s="135">
        <f t="shared" si="1"/>
        <v>99428387.640000015</v>
      </c>
      <c r="R122" s="97"/>
      <c r="T122" s="95"/>
      <c r="U122" s="100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99428387.640000015</v>
      </c>
      <c r="V122" s="97"/>
    </row>
    <row r="123" spans="2:22" x14ac:dyDescent="0.2">
      <c r="B123" s="95"/>
      <c r="C123" s="133" t="s">
        <v>235</v>
      </c>
      <c r="D123" s="134" t="s">
        <v>236</v>
      </c>
      <c r="E123" s="136">
        <v>0</v>
      </c>
      <c r="F123" s="136">
        <v>0</v>
      </c>
      <c r="G123" s="136">
        <v>0</v>
      </c>
      <c r="H123" s="136"/>
      <c r="I123" s="136"/>
      <c r="J123" s="136"/>
      <c r="K123" s="136"/>
      <c r="L123" s="136"/>
      <c r="M123" s="136"/>
      <c r="N123" s="136"/>
      <c r="O123" s="136"/>
      <c r="P123" s="136"/>
      <c r="Q123" s="136">
        <f t="shared" si="1"/>
        <v>0</v>
      </c>
      <c r="R123" s="97"/>
      <c r="T123" s="95"/>
      <c r="U123" s="100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0</v>
      </c>
      <c r="V123" s="97"/>
    </row>
    <row r="124" spans="2:22" x14ac:dyDescent="0.2">
      <c r="B124" s="95"/>
      <c r="C124" s="98" t="s">
        <v>237</v>
      </c>
      <c r="D124" s="99" t="s">
        <v>238</v>
      </c>
      <c r="E124" s="100">
        <v>0</v>
      </c>
      <c r="F124" s="100">
        <v>0</v>
      </c>
      <c r="G124" s="100">
        <v>0</v>
      </c>
      <c r="H124" s="100"/>
      <c r="I124" s="100"/>
      <c r="J124" s="100"/>
      <c r="K124" s="100"/>
      <c r="L124" s="100"/>
      <c r="M124" s="100"/>
      <c r="N124" s="100"/>
      <c r="O124" s="100"/>
      <c r="P124" s="100"/>
      <c r="Q124" s="100">
        <f t="shared" si="1"/>
        <v>0</v>
      </c>
      <c r="R124" s="97"/>
      <c r="T124" s="95"/>
      <c r="U124" s="100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0</v>
      </c>
      <c r="V124" s="97"/>
    </row>
    <row r="125" spans="2:22" x14ac:dyDescent="0.2">
      <c r="B125" s="95"/>
      <c r="C125" s="98" t="s">
        <v>239</v>
      </c>
      <c r="D125" s="99" t="s">
        <v>240</v>
      </c>
      <c r="E125" s="100">
        <v>0</v>
      </c>
      <c r="F125" s="100">
        <v>0</v>
      </c>
      <c r="G125" s="100">
        <v>0</v>
      </c>
      <c r="H125" s="100"/>
      <c r="I125" s="100"/>
      <c r="J125" s="100"/>
      <c r="K125" s="100"/>
      <c r="L125" s="100"/>
      <c r="M125" s="100"/>
      <c r="N125" s="100"/>
      <c r="O125" s="100"/>
      <c r="P125" s="100"/>
      <c r="Q125" s="100">
        <f t="shared" si="1"/>
        <v>0</v>
      </c>
      <c r="R125" s="97"/>
      <c r="T125" s="95"/>
      <c r="U125" s="100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0</v>
      </c>
      <c r="V125" s="97"/>
    </row>
    <row r="126" spans="2:22" x14ac:dyDescent="0.2">
      <c r="B126" s="95"/>
      <c r="C126" s="98" t="s">
        <v>241</v>
      </c>
      <c r="D126" s="99" t="s">
        <v>242</v>
      </c>
      <c r="E126" s="100">
        <v>0</v>
      </c>
      <c r="F126" s="100">
        <v>0</v>
      </c>
      <c r="G126" s="100">
        <v>0</v>
      </c>
      <c r="H126" s="100"/>
      <c r="I126" s="100"/>
      <c r="J126" s="100"/>
      <c r="K126" s="100"/>
      <c r="L126" s="100"/>
      <c r="M126" s="100"/>
      <c r="N126" s="100"/>
      <c r="O126" s="100"/>
      <c r="P126" s="100"/>
      <c r="Q126" s="100">
        <f t="shared" si="1"/>
        <v>0</v>
      </c>
      <c r="R126" s="97"/>
      <c r="T126" s="95"/>
      <c r="U126" s="100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0</v>
      </c>
      <c r="V126" s="97"/>
    </row>
    <row r="127" spans="2:22" x14ac:dyDescent="0.2">
      <c r="B127" s="95"/>
      <c r="C127" s="133" t="s">
        <v>243</v>
      </c>
      <c r="D127" s="134" t="s">
        <v>244</v>
      </c>
      <c r="E127" s="136">
        <v>0</v>
      </c>
      <c r="F127" s="136">
        <v>0</v>
      </c>
      <c r="G127" s="136">
        <v>0</v>
      </c>
      <c r="H127" s="136"/>
      <c r="I127" s="136"/>
      <c r="J127" s="136"/>
      <c r="K127" s="136"/>
      <c r="L127" s="136"/>
      <c r="M127" s="136"/>
      <c r="N127" s="136"/>
      <c r="O127" s="136"/>
      <c r="P127" s="136"/>
      <c r="Q127" s="136">
        <f t="shared" si="1"/>
        <v>0</v>
      </c>
      <c r="R127" s="97"/>
      <c r="T127" s="95"/>
      <c r="U127" s="100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0</v>
      </c>
      <c r="V127" s="97"/>
    </row>
    <row r="128" spans="2:22" x14ac:dyDescent="0.2">
      <c r="B128" s="95"/>
      <c r="C128" s="98" t="s">
        <v>245</v>
      </c>
      <c r="D128" s="99" t="s">
        <v>246</v>
      </c>
      <c r="E128" s="100">
        <v>0</v>
      </c>
      <c r="F128" s="100">
        <v>0</v>
      </c>
      <c r="G128" s="100">
        <v>0</v>
      </c>
      <c r="H128" s="100"/>
      <c r="I128" s="100"/>
      <c r="J128" s="100"/>
      <c r="K128" s="100"/>
      <c r="L128" s="100"/>
      <c r="M128" s="100"/>
      <c r="N128" s="100"/>
      <c r="O128" s="100"/>
      <c r="P128" s="100"/>
      <c r="Q128" s="100">
        <f t="shared" si="1"/>
        <v>0</v>
      </c>
      <c r="R128" s="97"/>
      <c r="T128" s="95"/>
      <c r="U128" s="100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0</v>
      </c>
      <c r="V128" s="97"/>
    </row>
    <row r="129" spans="2:22" x14ac:dyDescent="0.2">
      <c r="B129" s="95"/>
      <c r="C129" s="98" t="s">
        <v>247</v>
      </c>
      <c r="D129" s="99" t="s">
        <v>248</v>
      </c>
      <c r="E129" s="100">
        <v>0</v>
      </c>
      <c r="F129" s="100">
        <v>0</v>
      </c>
      <c r="G129" s="100">
        <v>0</v>
      </c>
      <c r="H129" s="100"/>
      <c r="I129" s="100"/>
      <c r="J129" s="100"/>
      <c r="K129" s="100"/>
      <c r="L129" s="100"/>
      <c r="M129" s="100"/>
      <c r="N129" s="100"/>
      <c r="O129" s="100"/>
      <c r="P129" s="100"/>
      <c r="Q129" s="100">
        <f t="shared" si="1"/>
        <v>0</v>
      </c>
      <c r="R129" s="97"/>
      <c r="T129" s="95"/>
      <c r="U129" s="100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0</v>
      </c>
      <c r="V129" s="97"/>
    </row>
    <row r="130" spans="2:22" x14ac:dyDescent="0.2">
      <c r="B130" s="95"/>
      <c r="C130" s="98" t="s">
        <v>249</v>
      </c>
      <c r="D130" s="99" t="s">
        <v>250</v>
      </c>
      <c r="E130" s="100">
        <v>0</v>
      </c>
      <c r="F130" s="100">
        <v>0</v>
      </c>
      <c r="G130" s="100">
        <v>0</v>
      </c>
      <c r="H130" s="100"/>
      <c r="I130" s="100"/>
      <c r="J130" s="100"/>
      <c r="K130" s="100"/>
      <c r="L130" s="100"/>
      <c r="M130" s="100"/>
      <c r="N130" s="100"/>
      <c r="O130" s="100"/>
      <c r="P130" s="100"/>
      <c r="Q130" s="100">
        <f t="shared" si="1"/>
        <v>0</v>
      </c>
      <c r="R130" s="97"/>
      <c r="T130" s="95"/>
      <c r="U130" s="100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0</v>
      </c>
      <c r="V130" s="97"/>
    </row>
    <row r="131" spans="2:22" x14ac:dyDescent="0.2">
      <c r="B131" s="95"/>
      <c r="C131" s="98" t="s">
        <v>251</v>
      </c>
      <c r="D131" s="99" t="s">
        <v>252</v>
      </c>
      <c r="E131" s="100">
        <v>0</v>
      </c>
      <c r="F131" s="100">
        <v>0</v>
      </c>
      <c r="G131" s="100">
        <v>0</v>
      </c>
      <c r="H131" s="100"/>
      <c r="I131" s="100"/>
      <c r="J131" s="100"/>
      <c r="K131" s="100"/>
      <c r="L131" s="100"/>
      <c r="M131" s="100"/>
      <c r="N131" s="100"/>
      <c r="O131" s="100"/>
      <c r="P131" s="100"/>
      <c r="Q131" s="100">
        <f t="shared" si="1"/>
        <v>0</v>
      </c>
      <c r="R131" s="97"/>
      <c r="T131" s="95"/>
      <c r="U131" s="100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0</v>
      </c>
      <c r="V131" s="97"/>
    </row>
    <row r="132" spans="2:22" x14ac:dyDescent="0.2">
      <c r="B132" s="95"/>
      <c r="C132" s="133" t="s">
        <v>253</v>
      </c>
      <c r="D132" s="134" t="s">
        <v>254</v>
      </c>
      <c r="E132" s="136">
        <v>0</v>
      </c>
      <c r="F132" s="136">
        <v>0</v>
      </c>
      <c r="G132" s="136">
        <v>0</v>
      </c>
      <c r="H132" s="136"/>
      <c r="I132" s="136"/>
      <c r="J132" s="136"/>
      <c r="K132" s="136"/>
      <c r="L132" s="136"/>
      <c r="M132" s="136"/>
      <c r="N132" s="136"/>
      <c r="O132" s="136"/>
      <c r="P132" s="136"/>
      <c r="Q132" s="136">
        <f t="shared" si="1"/>
        <v>0</v>
      </c>
      <c r="R132" s="97"/>
      <c r="T132" s="95"/>
      <c r="U132" s="100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0</v>
      </c>
      <c r="V132" s="97"/>
    </row>
    <row r="133" spans="2:22" x14ac:dyDescent="0.2">
      <c r="B133" s="95"/>
      <c r="C133" s="98" t="s">
        <v>255</v>
      </c>
      <c r="D133" s="99" t="s">
        <v>256</v>
      </c>
      <c r="E133" s="100">
        <v>0</v>
      </c>
      <c r="F133" s="100">
        <v>0</v>
      </c>
      <c r="G133" s="100">
        <v>0</v>
      </c>
      <c r="H133" s="100"/>
      <c r="I133" s="100"/>
      <c r="J133" s="100"/>
      <c r="K133" s="100"/>
      <c r="L133" s="100"/>
      <c r="M133" s="100"/>
      <c r="N133" s="100"/>
      <c r="O133" s="100"/>
      <c r="P133" s="100"/>
      <c r="Q133" s="100">
        <f t="shared" si="1"/>
        <v>0</v>
      </c>
      <c r="R133" s="97"/>
      <c r="T133" s="95"/>
      <c r="U133" s="100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0</v>
      </c>
      <c r="V133" s="97"/>
    </row>
    <row r="134" spans="2:22" x14ac:dyDescent="0.2">
      <c r="B134" s="95"/>
      <c r="C134" s="98" t="s">
        <v>257</v>
      </c>
      <c r="D134" s="99" t="s">
        <v>258</v>
      </c>
      <c r="E134" s="100">
        <v>0</v>
      </c>
      <c r="F134" s="100">
        <v>0</v>
      </c>
      <c r="G134" s="100">
        <v>0</v>
      </c>
      <c r="H134" s="100"/>
      <c r="I134" s="100"/>
      <c r="J134" s="100"/>
      <c r="K134" s="100"/>
      <c r="L134" s="100"/>
      <c r="M134" s="100"/>
      <c r="N134" s="100"/>
      <c r="O134" s="100"/>
      <c r="P134" s="100"/>
      <c r="Q134" s="100">
        <f t="shared" si="1"/>
        <v>0</v>
      </c>
      <c r="R134" s="97"/>
      <c r="T134" s="95"/>
      <c r="U134" s="100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0</v>
      </c>
      <c r="V134" s="97"/>
    </row>
    <row r="135" spans="2:22" x14ac:dyDescent="0.2">
      <c r="B135" s="95"/>
      <c r="C135" s="98" t="s">
        <v>259</v>
      </c>
      <c r="D135" s="99" t="s">
        <v>260</v>
      </c>
      <c r="E135" s="100">
        <v>0</v>
      </c>
      <c r="F135" s="100">
        <v>0</v>
      </c>
      <c r="G135" s="100">
        <v>0</v>
      </c>
      <c r="H135" s="100"/>
      <c r="I135" s="100"/>
      <c r="J135" s="100"/>
      <c r="K135" s="100"/>
      <c r="L135" s="100"/>
      <c r="M135" s="100"/>
      <c r="N135" s="100"/>
      <c r="O135" s="100"/>
      <c r="P135" s="100"/>
      <c r="Q135" s="100">
        <f t="shared" ref="Q135:Q195" si="2">SUM(E135:P135)</f>
        <v>0</v>
      </c>
      <c r="R135" s="97"/>
      <c r="T135" s="95"/>
      <c r="U135" s="100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0</v>
      </c>
      <c r="V135" s="97"/>
    </row>
    <row r="136" spans="2:22" x14ac:dyDescent="0.2">
      <c r="B136" s="95"/>
      <c r="C136" s="98" t="s">
        <v>261</v>
      </c>
      <c r="D136" s="99" t="s">
        <v>262</v>
      </c>
      <c r="E136" s="100">
        <v>0</v>
      </c>
      <c r="F136" s="100">
        <v>0</v>
      </c>
      <c r="G136" s="100">
        <v>0</v>
      </c>
      <c r="H136" s="100"/>
      <c r="I136" s="100"/>
      <c r="J136" s="100"/>
      <c r="K136" s="100"/>
      <c r="L136" s="100"/>
      <c r="M136" s="100"/>
      <c r="N136" s="100"/>
      <c r="O136" s="100"/>
      <c r="P136" s="100"/>
      <c r="Q136" s="100">
        <f t="shared" si="2"/>
        <v>0</v>
      </c>
      <c r="R136" s="97"/>
      <c r="T136" s="95"/>
      <c r="U136" s="100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0</v>
      </c>
      <c r="V136" s="97"/>
    </row>
    <row r="137" spans="2:22" x14ac:dyDescent="0.2">
      <c r="B137" s="95"/>
      <c r="C137" s="133" t="s">
        <v>263</v>
      </c>
      <c r="D137" s="134" t="s">
        <v>264</v>
      </c>
      <c r="E137" s="136">
        <v>14119694.74</v>
      </c>
      <c r="F137" s="136">
        <v>36321968.280000001</v>
      </c>
      <c r="G137" s="136">
        <v>45420742.680000007</v>
      </c>
      <c r="H137" s="136"/>
      <c r="I137" s="136"/>
      <c r="J137" s="136"/>
      <c r="K137" s="136"/>
      <c r="L137" s="136"/>
      <c r="M137" s="136"/>
      <c r="N137" s="136"/>
      <c r="O137" s="136"/>
      <c r="P137" s="136"/>
      <c r="Q137" s="136">
        <f t="shared" si="2"/>
        <v>95862405.700000018</v>
      </c>
      <c r="R137" s="97"/>
      <c r="T137" s="95"/>
      <c r="U137" s="100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95862405.700000018</v>
      </c>
      <c r="V137" s="97"/>
    </row>
    <row r="138" spans="2:22" x14ac:dyDescent="0.2">
      <c r="B138" s="95"/>
      <c r="C138" s="98" t="s">
        <v>265</v>
      </c>
      <c r="D138" s="99" t="s">
        <v>264</v>
      </c>
      <c r="E138" s="100">
        <v>14119694.74</v>
      </c>
      <c r="F138" s="100">
        <v>36321968.280000001</v>
      </c>
      <c r="G138" s="100">
        <v>45420742.680000007</v>
      </c>
      <c r="H138" s="100"/>
      <c r="I138" s="100"/>
      <c r="J138" s="100"/>
      <c r="K138" s="100"/>
      <c r="L138" s="100"/>
      <c r="M138" s="100"/>
      <c r="N138" s="100"/>
      <c r="O138" s="100"/>
      <c r="P138" s="100"/>
      <c r="Q138" s="100">
        <f t="shared" si="2"/>
        <v>95862405.700000018</v>
      </c>
      <c r="R138" s="97"/>
      <c r="T138" s="95"/>
      <c r="U138" s="100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95862405.700000018</v>
      </c>
      <c r="V138" s="97"/>
    </row>
    <row r="139" spans="2:22" x14ac:dyDescent="0.2">
      <c r="B139" s="95"/>
      <c r="C139" s="133" t="s">
        <v>266</v>
      </c>
      <c r="D139" s="134" t="s">
        <v>267</v>
      </c>
      <c r="E139" s="136">
        <v>151436.94</v>
      </c>
      <c r="F139" s="136">
        <v>746895.01</v>
      </c>
      <c r="G139" s="136">
        <v>1157981.6400000001</v>
      </c>
      <c r="H139" s="136"/>
      <c r="I139" s="136"/>
      <c r="J139" s="136"/>
      <c r="K139" s="136"/>
      <c r="L139" s="136"/>
      <c r="M139" s="136"/>
      <c r="N139" s="136"/>
      <c r="O139" s="136"/>
      <c r="P139" s="136"/>
      <c r="Q139" s="136">
        <f t="shared" si="2"/>
        <v>2056313.59</v>
      </c>
      <c r="R139" s="97"/>
      <c r="T139" s="95"/>
      <c r="U139" s="100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2056313.59</v>
      </c>
      <c r="V139" s="97"/>
    </row>
    <row r="140" spans="2:22" x14ac:dyDescent="0.2">
      <c r="B140" s="95"/>
      <c r="C140" s="98" t="s">
        <v>268</v>
      </c>
      <c r="D140" s="99" t="s">
        <v>267</v>
      </c>
      <c r="E140" s="100">
        <v>151436.94</v>
      </c>
      <c r="F140" s="100">
        <v>746895.01</v>
      </c>
      <c r="G140" s="100">
        <v>1157981.6400000001</v>
      </c>
      <c r="H140" s="100"/>
      <c r="I140" s="100"/>
      <c r="J140" s="100"/>
      <c r="K140" s="100"/>
      <c r="L140" s="100"/>
      <c r="M140" s="100"/>
      <c r="N140" s="100"/>
      <c r="O140" s="100"/>
      <c r="P140" s="100"/>
      <c r="Q140" s="100">
        <f t="shared" si="2"/>
        <v>2056313.59</v>
      </c>
      <c r="R140" s="97"/>
      <c r="T140" s="95"/>
      <c r="U140" s="100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2056313.59</v>
      </c>
      <c r="V140" s="97"/>
    </row>
    <row r="141" spans="2:22" x14ac:dyDescent="0.2">
      <c r="B141" s="95"/>
      <c r="C141" s="133" t="s">
        <v>269</v>
      </c>
      <c r="D141" s="134" t="s">
        <v>270</v>
      </c>
      <c r="E141" s="136">
        <v>370332.51000000007</v>
      </c>
      <c r="F141" s="136">
        <v>362593.56</v>
      </c>
      <c r="G141" s="136">
        <v>776742.28</v>
      </c>
      <c r="H141" s="136"/>
      <c r="I141" s="136"/>
      <c r="J141" s="136"/>
      <c r="K141" s="136"/>
      <c r="L141" s="136"/>
      <c r="M141" s="136"/>
      <c r="N141" s="136"/>
      <c r="O141" s="136"/>
      <c r="P141" s="136"/>
      <c r="Q141" s="136">
        <f t="shared" si="2"/>
        <v>1509668.35</v>
      </c>
      <c r="R141" s="97"/>
      <c r="T141" s="95"/>
      <c r="U141" s="100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1509668.35</v>
      </c>
      <c r="V141" s="97"/>
    </row>
    <row r="142" spans="2:22" x14ac:dyDescent="0.2">
      <c r="B142" s="95"/>
      <c r="C142" s="98" t="s">
        <v>271</v>
      </c>
      <c r="D142" s="99" t="s">
        <v>270</v>
      </c>
      <c r="E142" s="100">
        <v>370332.51000000007</v>
      </c>
      <c r="F142" s="100">
        <v>362593.56</v>
      </c>
      <c r="G142" s="100">
        <v>776742.28</v>
      </c>
      <c r="H142" s="100"/>
      <c r="I142" s="100"/>
      <c r="J142" s="100"/>
      <c r="K142" s="100"/>
      <c r="L142" s="100"/>
      <c r="M142" s="100"/>
      <c r="N142" s="100"/>
      <c r="O142" s="100"/>
      <c r="P142" s="100"/>
      <c r="Q142" s="100">
        <f t="shared" si="2"/>
        <v>1509668.35</v>
      </c>
      <c r="R142" s="97"/>
      <c r="T142" s="95"/>
      <c r="U142" s="100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1509668.35</v>
      </c>
      <c r="V142" s="97"/>
    </row>
    <row r="143" spans="2:22" x14ac:dyDescent="0.2">
      <c r="B143" s="95"/>
      <c r="C143" s="131" t="s">
        <v>272</v>
      </c>
      <c r="D143" s="132" t="s">
        <v>273</v>
      </c>
      <c r="E143" s="135">
        <v>983862.12000000011</v>
      </c>
      <c r="F143" s="135">
        <v>1975585.1499999997</v>
      </c>
      <c r="G143" s="135">
        <v>5551474.46</v>
      </c>
      <c r="H143" s="135"/>
      <c r="I143" s="135"/>
      <c r="J143" s="135"/>
      <c r="K143" s="135"/>
      <c r="L143" s="135"/>
      <c r="M143" s="135"/>
      <c r="N143" s="135"/>
      <c r="O143" s="135"/>
      <c r="P143" s="135"/>
      <c r="Q143" s="135">
        <f t="shared" si="2"/>
        <v>8510921.7300000004</v>
      </c>
      <c r="R143" s="97"/>
      <c r="T143" s="95"/>
      <c r="U143" s="100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8510921.7300000004</v>
      </c>
      <c r="V143" s="97"/>
    </row>
    <row r="144" spans="2:22" x14ac:dyDescent="0.2">
      <c r="B144" s="95"/>
      <c r="C144" s="133" t="s">
        <v>274</v>
      </c>
      <c r="D144" s="134" t="s">
        <v>275</v>
      </c>
      <c r="E144" s="136">
        <v>40815.56</v>
      </c>
      <c r="F144" s="136">
        <v>60680.830000000009</v>
      </c>
      <c r="G144" s="136">
        <v>3743562.2</v>
      </c>
      <c r="H144" s="136"/>
      <c r="I144" s="136"/>
      <c r="J144" s="136"/>
      <c r="K144" s="136"/>
      <c r="L144" s="136"/>
      <c r="M144" s="136"/>
      <c r="N144" s="136"/>
      <c r="O144" s="136"/>
      <c r="P144" s="136"/>
      <c r="Q144" s="136">
        <f t="shared" si="2"/>
        <v>3845058.5900000003</v>
      </c>
      <c r="R144" s="97"/>
      <c r="T144" s="95"/>
      <c r="U144" s="100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3845058.5900000003</v>
      </c>
      <c r="V144" s="97"/>
    </row>
    <row r="145" spans="2:22" x14ac:dyDescent="0.2">
      <c r="B145" s="95"/>
      <c r="C145" s="98" t="s">
        <v>276</v>
      </c>
      <c r="D145" s="99" t="s">
        <v>275</v>
      </c>
      <c r="E145" s="100">
        <v>40815.56</v>
      </c>
      <c r="F145" s="100">
        <v>60680.830000000009</v>
      </c>
      <c r="G145" s="100">
        <v>3743562.2</v>
      </c>
      <c r="H145" s="100"/>
      <c r="I145" s="100"/>
      <c r="J145" s="100"/>
      <c r="K145" s="100"/>
      <c r="L145" s="100"/>
      <c r="M145" s="100"/>
      <c r="N145" s="100"/>
      <c r="O145" s="100"/>
      <c r="P145" s="100"/>
      <c r="Q145" s="100">
        <f t="shared" si="2"/>
        <v>3845058.5900000003</v>
      </c>
      <c r="R145" s="97"/>
      <c r="T145" s="95"/>
      <c r="U145" s="100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3845058.5900000003</v>
      </c>
      <c r="V145" s="97"/>
    </row>
    <row r="146" spans="2:22" x14ac:dyDescent="0.2">
      <c r="B146" s="95"/>
      <c r="C146" s="133" t="s">
        <v>277</v>
      </c>
      <c r="D146" s="134" t="s">
        <v>278</v>
      </c>
      <c r="E146" s="136">
        <v>779478.57000000018</v>
      </c>
      <c r="F146" s="136">
        <v>1059718.2699999996</v>
      </c>
      <c r="G146" s="136">
        <v>1235446.76</v>
      </c>
      <c r="H146" s="136"/>
      <c r="I146" s="136"/>
      <c r="J146" s="136"/>
      <c r="K146" s="136"/>
      <c r="L146" s="136"/>
      <c r="M146" s="136"/>
      <c r="N146" s="136"/>
      <c r="O146" s="136"/>
      <c r="P146" s="136"/>
      <c r="Q146" s="136">
        <f t="shared" si="2"/>
        <v>3074643.5999999996</v>
      </c>
      <c r="R146" s="97"/>
      <c r="T146" s="95"/>
      <c r="U146" s="100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3074643.5999999996</v>
      </c>
      <c r="V146" s="97"/>
    </row>
    <row r="147" spans="2:22" x14ac:dyDescent="0.2">
      <c r="B147" s="95"/>
      <c r="C147" s="98" t="s">
        <v>279</v>
      </c>
      <c r="D147" s="99" t="s">
        <v>278</v>
      </c>
      <c r="E147" s="100">
        <v>779478.57000000018</v>
      </c>
      <c r="F147" s="100">
        <v>1059718.2699999996</v>
      </c>
      <c r="G147" s="100">
        <v>1235446.76</v>
      </c>
      <c r="H147" s="100"/>
      <c r="I147" s="100"/>
      <c r="J147" s="100"/>
      <c r="K147" s="100"/>
      <c r="L147" s="100"/>
      <c r="M147" s="100"/>
      <c r="N147" s="100"/>
      <c r="O147" s="100"/>
      <c r="P147" s="100"/>
      <c r="Q147" s="100">
        <f t="shared" si="2"/>
        <v>3074643.5999999996</v>
      </c>
      <c r="R147" s="97"/>
      <c r="T147" s="95"/>
      <c r="U147" s="100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3074643.5999999996</v>
      </c>
      <c r="V147" s="97"/>
    </row>
    <row r="148" spans="2:22" x14ac:dyDescent="0.2">
      <c r="B148" s="95"/>
      <c r="C148" s="133" t="s">
        <v>280</v>
      </c>
      <c r="D148" s="134" t="s">
        <v>281</v>
      </c>
      <c r="E148" s="136">
        <v>0</v>
      </c>
      <c r="F148" s="136">
        <v>0</v>
      </c>
      <c r="G148" s="136">
        <v>0</v>
      </c>
      <c r="H148" s="136"/>
      <c r="I148" s="136"/>
      <c r="J148" s="136"/>
      <c r="K148" s="136"/>
      <c r="L148" s="136"/>
      <c r="M148" s="136"/>
      <c r="N148" s="136"/>
      <c r="O148" s="136"/>
      <c r="P148" s="136"/>
      <c r="Q148" s="136">
        <f t="shared" si="2"/>
        <v>0</v>
      </c>
      <c r="R148" s="97"/>
      <c r="T148" s="95"/>
      <c r="U148" s="100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0</v>
      </c>
      <c r="V148" s="97"/>
    </row>
    <row r="149" spans="2:22" x14ac:dyDescent="0.2">
      <c r="B149" s="95"/>
      <c r="C149" s="98" t="s">
        <v>282</v>
      </c>
      <c r="D149" s="99" t="s">
        <v>281</v>
      </c>
      <c r="E149" s="100">
        <v>0</v>
      </c>
      <c r="F149" s="100">
        <v>0</v>
      </c>
      <c r="G149" s="100">
        <v>0</v>
      </c>
      <c r="H149" s="100"/>
      <c r="I149" s="100"/>
      <c r="J149" s="100"/>
      <c r="K149" s="100"/>
      <c r="L149" s="100"/>
      <c r="M149" s="100"/>
      <c r="N149" s="100"/>
      <c r="O149" s="100"/>
      <c r="P149" s="100"/>
      <c r="Q149" s="100">
        <f t="shared" si="2"/>
        <v>0</v>
      </c>
      <c r="R149" s="97"/>
      <c r="T149" s="95"/>
      <c r="U149" s="100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0</v>
      </c>
      <c r="V149" s="97"/>
    </row>
    <row r="150" spans="2:22" x14ac:dyDescent="0.2">
      <c r="B150" s="95"/>
      <c r="C150" s="133" t="s">
        <v>283</v>
      </c>
      <c r="D150" s="134" t="s">
        <v>284</v>
      </c>
      <c r="E150" s="136">
        <v>0</v>
      </c>
      <c r="F150" s="136">
        <v>0</v>
      </c>
      <c r="G150" s="136">
        <v>0</v>
      </c>
      <c r="H150" s="136"/>
      <c r="I150" s="136"/>
      <c r="J150" s="136"/>
      <c r="K150" s="136"/>
      <c r="L150" s="136"/>
      <c r="M150" s="136"/>
      <c r="N150" s="136"/>
      <c r="O150" s="136"/>
      <c r="P150" s="136"/>
      <c r="Q150" s="136">
        <f t="shared" si="2"/>
        <v>0</v>
      </c>
      <c r="R150" s="97"/>
      <c r="T150" s="95"/>
      <c r="U150" s="100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0</v>
      </c>
      <c r="V150" s="97"/>
    </row>
    <row r="151" spans="2:22" x14ac:dyDescent="0.2">
      <c r="B151" s="95"/>
      <c r="C151" s="98" t="s">
        <v>285</v>
      </c>
      <c r="D151" s="99" t="s">
        <v>284</v>
      </c>
      <c r="E151" s="100">
        <v>0</v>
      </c>
      <c r="F151" s="100">
        <v>0</v>
      </c>
      <c r="G151" s="100">
        <v>0</v>
      </c>
      <c r="H151" s="100"/>
      <c r="I151" s="100"/>
      <c r="J151" s="100"/>
      <c r="K151" s="100"/>
      <c r="L151" s="100"/>
      <c r="M151" s="100"/>
      <c r="N151" s="100"/>
      <c r="O151" s="100"/>
      <c r="P151" s="100"/>
      <c r="Q151" s="100">
        <f t="shared" si="2"/>
        <v>0</v>
      </c>
      <c r="R151" s="97"/>
      <c r="T151" s="95"/>
      <c r="U151" s="100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0</v>
      </c>
      <c r="V151" s="97"/>
    </row>
    <row r="152" spans="2:22" x14ac:dyDescent="0.2">
      <c r="B152" s="95"/>
      <c r="C152" s="133" t="s">
        <v>286</v>
      </c>
      <c r="D152" s="134" t="s">
        <v>287</v>
      </c>
      <c r="E152" s="136">
        <v>984.97</v>
      </c>
      <c r="F152" s="136">
        <v>567.46</v>
      </c>
      <c r="G152" s="136">
        <v>1552.43</v>
      </c>
      <c r="H152" s="136"/>
      <c r="I152" s="136"/>
      <c r="J152" s="136"/>
      <c r="K152" s="136"/>
      <c r="L152" s="136"/>
      <c r="M152" s="136"/>
      <c r="N152" s="136"/>
      <c r="O152" s="136"/>
      <c r="P152" s="136"/>
      <c r="Q152" s="136">
        <f t="shared" si="2"/>
        <v>3104.86</v>
      </c>
      <c r="R152" s="97"/>
      <c r="T152" s="95"/>
      <c r="U152" s="100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3104.86</v>
      </c>
      <c r="V152" s="97"/>
    </row>
    <row r="153" spans="2:22" x14ac:dyDescent="0.2">
      <c r="B153" s="95"/>
      <c r="C153" s="98" t="s">
        <v>288</v>
      </c>
      <c r="D153" s="99" t="s">
        <v>287</v>
      </c>
      <c r="E153" s="100">
        <v>984.97</v>
      </c>
      <c r="F153" s="100">
        <v>567.46</v>
      </c>
      <c r="G153" s="100">
        <v>1552.43</v>
      </c>
      <c r="H153" s="100"/>
      <c r="I153" s="100"/>
      <c r="J153" s="100"/>
      <c r="K153" s="100"/>
      <c r="L153" s="100"/>
      <c r="M153" s="100"/>
      <c r="N153" s="100"/>
      <c r="O153" s="100"/>
      <c r="P153" s="100"/>
      <c r="Q153" s="100">
        <f t="shared" si="2"/>
        <v>3104.86</v>
      </c>
      <c r="R153" s="97"/>
      <c r="T153" s="95"/>
      <c r="U153" s="100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3104.86</v>
      </c>
      <c r="V153" s="97"/>
    </row>
    <row r="154" spans="2:22" x14ac:dyDescent="0.2">
      <c r="B154" s="95"/>
      <c r="C154" s="133" t="s">
        <v>289</v>
      </c>
      <c r="D154" s="134" t="s">
        <v>290</v>
      </c>
      <c r="E154" s="136">
        <v>162583.02000000002</v>
      </c>
      <c r="F154" s="136">
        <v>854618.59000000008</v>
      </c>
      <c r="G154" s="136">
        <v>570913.06999999995</v>
      </c>
      <c r="H154" s="136"/>
      <c r="I154" s="136"/>
      <c r="J154" s="136"/>
      <c r="K154" s="136"/>
      <c r="L154" s="136"/>
      <c r="M154" s="136"/>
      <c r="N154" s="136"/>
      <c r="O154" s="136"/>
      <c r="P154" s="136"/>
      <c r="Q154" s="136">
        <f t="shared" si="2"/>
        <v>1588114.6800000002</v>
      </c>
      <c r="R154" s="97"/>
      <c r="T154" s="95"/>
      <c r="U154" s="100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1588114.6800000002</v>
      </c>
      <c r="V154" s="97"/>
    </row>
    <row r="155" spans="2:22" x14ac:dyDescent="0.2">
      <c r="B155" s="95"/>
      <c r="C155" s="98" t="s">
        <v>291</v>
      </c>
      <c r="D155" s="99" t="s">
        <v>290</v>
      </c>
      <c r="E155" s="100">
        <v>162583.02000000002</v>
      </c>
      <c r="F155" s="100">
        <v>854618.59000000008</v>
      </c>
      <c r="G155" s="100">
        <v>570913.06999999995</v>
      </c>
      <c r="H155" s="100"/>
      <c r="I155" s="100"/>
      <c r="J155" s="100"/>
      <c r="K155" s="100"/>
      <c r="L155" s="100"/>
      <c r="M155" s="100"/>
      <c r="N155" s="100"/>
      <c r="O155" s="100"/>
      <c r="P155" s="100"/>
      <c r="Q155" s="100">
        <f t="shared" si="2"/>
        <v>1588114.6800000002</v>
      </c>
      <c r="R155" s="97"/>
      <c r="T155" s="95"/>
      <c r="U155" s="100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1588114.6800000002</v>
      </c>
      <c r="V155" s="97"/>
    </row>
    <row r="156" spans="2:22" x14ac:dyDescent="0.2">
      <c r="B156" s="95"/>
      <c r="C156" s="131" t="s">
        <v>292</v>
      </c>
      <c r="D156" s="132" t="s">
        <v>293</v>
      </c>
      <c r="E156" s="135">
        <v>20824298.489999998</v>
      </c>
      <c r="F156" s="135">
        <v>28412864.959999993</v>
      </c>
      <c r="G156" s="135">
        <v>29279117.539999999</v>
      </c>
      <c r="H156" s="135"/>
      <c r="I156" s="135"/>
      <c r="J156" s="135"/>
      <c r="K156" s="135"/>
      <c r="L156" s="135"/>
      <c r="M156" s="135"/>
      <c r="N156" s="135"/>
      <c r="O156" s="135"/>
      <c r="P156" s="135"/>
      <c r="Q156" s="135">
        <f t="shared" si="2"/>
        <v>78516280.98999998</v>
      </c>
      <c r="R156" s="97"/>
      <c r="T156" s="95"/>
      <c r="U156" s="100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78516280.98999998</v>
      </c>
      <c r="V156" s="97"/>
    </row>
    <row r="157" spans="2:22" x14ac:dyDescent="0.2">
      <c r="B157" s="95"/>
      <c r="C157" s="133" t="s">
        <v>294</v>
      </c>
      <c r="D157" s="134" t="s">
        <v>295</v>
      </c>
      <c r="E157" s="136">
        <v>13151780.830000002</v>
      </c>
      <c r="F157" s="136">
        <v>15246194.069999995</v>
      </c>
      <c r="G157" s="136">
        <v>15433790.939999999</v>
      </c>
      <c r="H157" s="136"/>
      <c r="I157" s="136"/>
      <c r="J157" s="136"/>
      <c r="K157" s="136"/>
      <c r="L157" s="136"/>
      <c r="M157" s="136"/>
      <c r="N157" s="136"/>
      <c r="O157" s="136"/>
      <c r="P157" s="136"/>
      <c r="Q157" s="136">
        <f t="shared" si="2"/>
        <v>43831765.839999996</v>
      </c>
      <c r="R157" s="97"/>
      <c r="T157" s="95"/>
      <c r="U157" s="100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43831765.839999996</v>
      </c>
      <c r="V157" s="97"/>
    </row>
    <row r="158" spans="2:22" x14ac:dyDescent="0.2">
      <c r="B158" s="95"/>
      <c r="C158" s="98" t="s">
        <v>296</v>
      </c>
      <c r="D158" s="99" t="s">
        <v>297</v>
      </c>
      <c r="E158" s="100">
        <v>3396445.6100000008</v>
      </c>
      <c r="F158" s="100">
        <v>3900501.35</v>
      </c>
      <c r="G158" s="100">
        <v>4156069.8400000003</v>
      </c>
      <c r="H158" s="100"/>
      <c r="I158" s="100"/>
      <c r="J158" s="100"/>
      <c r="K158" s="100"/>
      <c r="L158" s="100"/>
      <c r="M158" s="100"/>
      <c r="N158" s="100"/>
      <c r="O158" s="100"/>
      <c r="P158" s="100"/>
      <c r="Q158" s="100">
        <f t="shared" si="2"/>
        <v>11453016.800000001</v>
      </c>
      <c r="R158" s="97"/>
      <c r="T158" s="95"/>
      <c r="U158" s="100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11453016.800000001</v>
      </c>
      <c r="V158" s="97"/>
    </row>
    <row r="159" spans="2:22" x14ac:dyDescent="0.2">
      <c r="B159" s="95"/>
      <c r="C159" s="98" t="s">
        <v>298</v>
      </c>
      <c r="D159" s="99" t="s">
        <v>36</v>
      </c>
      <c r="E159" s="100">
        <v>9755335.2200000007</v>
      </c>
      <c r="F159" s="100">
        <v>11345692.719999995</v>
      </c>
      <c r="G159" s="100">
        <v>11277721.1</v>
      </c>
      <c r="H159" s="100"/>
      <c r="I159" s="100"/>
      <c r="J159" s="100"/>
      <c r="K159" s="100"/>
      <c r="L159" s="100"/>
      <c r="M159" s="100"/>
      <c r="N159" s="100"/>
      <c r="O159" s="100"/>
      <c r="P159" s="100"/>
      <c r="Q159" s="100">
        <f t="shared" si="2"/>
        <v>32378749.039999999</v>
      </c>
      <c r="R159" s="97"/>
      <c r="T159" s="95"/>
      <c r="U159" s="100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32378749.039999999</v>
      </c>
      <c r="V159" s="97"/>
    </row>
    <row r="160" spans="2:22" x14ac:dyDescent="0.2">
      <c r="B160" s="95"/>
      <c r="C160" s="133" t="s">
        <v>299</v>
      </c>
      <c r="D160" s="134" t="s">
        <v>300</v>
      </c>
      <c r="E160" s="136">
        <v>4081562.7799999993</v>
      </c>
      <c r="F160" s="136">
        <v>5122616.5199999986</v>
      </c>
      <c r="G160" s="136">
        <v>4687651.4399999995</v>
      </c>
      <c r="H160" s="136"/>
      <c r="I160" s="136"/>
      <c r="J160" s="136"/>
      <c r="K160" s="136"/>
      <c r="L160" s="136"/>
      <c r="M160" s="136"/>
      <c r="N160" s="136"/>
      <c r="O160" s="136"/>
      <c r="P160" s="136"/>
      <c r="Q160" s="136">
        <f t="shared" si="2"/>
        <v>13891830.739999996</v>
      </c>
      <c r="R160" s="97"/>
      <c r="T160" s="95"/>
      <c r="U160" s="100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13891830.739999996</v>
      </c>
      <c r="V160" s="97"/>
    </row>
    <row r="161" spans="2:22" x14ac:dyDescent="0.2">
      <c r="B161" s="95"/>
      <c r="C161" s="98" t="s">
        <v>301</v>
      </c>
      <c r="D161" s="99" t="s">
        <v>302</v>
      </c>
      <c r="E161" s="100">
        <v>0</v>
      </c>
      <c r="F161" s="100">
        <v>0</v>
      </c>
      <c r="G161" s="100">
        <v>0</v>
      </c>
      <c r="H161" s="100"/>
      <c r="I161" s="100"/>
      <c r="J161" s="100"/>
      <c r="K161" s="100"/>
      <c r="L161" s="100"/>
      <c r="M161" s="100"/>
      <c r="N161" s="100"/>
      <c r="O161" s="100"/>
      <c r="P161" s="100"/>
      <c r="Q161" s="100">
        <f t="shared" si="2"/>
        <v>0</v>
      </c>
      <c r="R161" s="97"/>
      <c r="T161" s="95"/>
      <c r="U161" s="100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0</v>
      </c>
      <c r="V161" s="97"/>
    </row>
    <row r="162" spans="2:22" x14ac:dyDescent="0.2">
      <c r="B162" s="95"/>
      <c r="C162" s="98" t="s">
        <v>303</v>
      </c>
      <c r="D162" s="99" t="s">
        <v>304</v>
      </c>
      <c r="E162" s="100">
        <v>4081562.7799999993</v>
      </c>
      <c r="F162" s="100">
        <v>5122616.5199999986</v>
      </c>
      <c r="G162" s="100">
        <v>4687651.4399999995</v>
      </c>
      <c r="H162" s="100"/>
      <c r="I162" s="100"/>
      <c r="J162" s="100"/>
      <c r="K162" s="100"/>
      <c r="L162" s="100"/>
      <c r="M162" s="100"/>
      <c r="N162" s="100"/>
      <c r="O162" s="100"/>
      <c r="P162" s="100"/>
      <c r="Q162" s="100">
        <f t="shared" si="2"/>
        <v>13891830.739999996</v>
      </c>
      <c r="R162" s="97"/>
      <c r="T162" s="95"/>
      <c r="U162" s="100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13891830.739999996</v>
      </c>
      <c r="V162" s="97"/>
    </row>
    <row r="163" spans="2:22" x14ac:dyDescent="0.2">
      <c r="B163" s="95"/>
      <c r="C163" s="133" t="s">
        <v>305</v>
      </c>
      <c r="D163" s="134" t="s">
        <v>306</v>
      </c>
      <c r="E163" s="136">
        <v>0</v>
      </c>
      <c r="F163" s="136">
        <v>0</v>
      </c>
      <c r="G163" s="136">
        <v>0</v>
      </c>
      <c r="H163" s="136"/>
      <c r="I163" s="136"/>
      <c r="J163" s="136"/>
      <c r="K163" s="136"/>
      <c r="L163" s="136"/>
      <c r="M163" s="136"/>
      <c r="N163" s="136"/>
      <c r="O163" s="136"/>
      <c r="P163" s="136"/>
      <c r="Q163" s="136">
        <f t="shared" si="2"/>
        <v>0</v>
      </c>
      <c r="R163" s="97"/>
      <c r="T163" s="95"/>
      <c r="U163" s="100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0</v>
      </c>
      <c r="V163" s="97"/>
    </row>
    <row r="164" spans="2:22" x14ac:dyDescent="0.2">
      <c r="B164" s="95"/>
      <c r="C164" s="98" t="s">
        <v>307</v>
      </c>
      <c r="D164" s="99" t="s">
        <v>306</v>
      </c>
      <c r="E164" s="100">
        <v>0</v>
      </c>
      <c r="F164" s="100">
        <v>0</v>
      </c>
      <c r="G164" s="100">
        <v>0</v>
      </c>
      <c r="H164" s="100"/>
      <c r="I164" s="100"/>
      <c r="J164" s="100"/>
      <c r="K164" s="100"/>
      <c r="L164" s="100"/>
      <c r="M164" s="100"/>
      <c r="N164" s="100"/>
      <c r="O164" s="100"/>
      <c r="P164" s="100"/>
      <c r="Q164" s="100">
        <f t="shared" si="2"/>
        <v>0</v>
      </c>
      <c r="R164" s="97"/>
      <c r="T164" s="95"/>
      <c r="U164" s="100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0</v>
      </c>
      <c r="V164" s="97"/>
    </row>
    <row r="165" spans="2:22" x14ac:dyDescent="0.2">
      <c r="B165" s="95"/>
      <c r="C165" s="133" t="s">
        <v>308</v>
      </c>
      <c r="D165" s="134" t="s">
        <v>309</v>
      </c>
      <c r="E165" s="136">
        <v>2961125.08</v>
      </c>
      <c r="F165" s="136">
        <v>3700824.8300000005</v>
      </c>
      <c r="G165" s="136">
        <v>3527504.0400000005</v>
      </c>
      <c r="H165" s="136"/>
      <c r="I165" s="136"/>
      <c r="J165" s="136"/>
      <c r="K165" s="136"/>
      <c r="L165" s="136"/>
      <c r="M165" s="136"/>
      <c r="N165" s="136"/>
      <c r="O165" s="136"/>
      <c r="P165" s="136"/>
      <c r="Q165" s="136">
        <f t="shared" si="2"/>
        <v>10189453.950000001</v>
      </c>
      <c r="R165" s="97"/>
      <c r="T165" s="95"/>
      <c r="U165" s="100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10189453.950000001</v>
      </c>
      <c r="V165" s="97"/>
    </row>
    <row r="166" spans="2:22" x14ac:dyDescent="0.2">
      <c r="B166" s="95"/>
      <c r="C166" s="98" t="s">
        <v>310</v>
      </c>
      <c r="D166" s="99" t="s">
        <v>311</v>
      </c>
      <c r="E166" s="100">
        <v>2961125.08</v>
      </c>
      <c r="F166" s="100">
        <v>3504501.7100000004</v>
      </c>
      <c r="G166" s="100">
        <v>3527504.0400000005</v>
      </c>
      <c r="H166" s="100"/>
      <c r="I166" s="100"/>
      <c r="J166" s="100"/>
      <c r="K166" s="100"/>
      <c r="L166" s="100"/>
      <c r="M166" s="100"/>
      <c r="N166" s="100"/>
      <c r="O166" s="100"/>
      <c r="P166" s="100"/>
      <c r="Q166" s="100">
        <f t="shared" si="2"/>
        <v>9993130.8300000019</v>
      </c>
      <c r="R166" s="97"/>
      <c r="T166" s="95"/>
      <c r="U166" s="100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9993130.8300000019</v>
      </c>
      <c r="V166" s="97"/>
    </row>
    <row r="167" spans="2:22" x14ac:dyDescent="0.2">
      <c r="B167" s="95"/>
      <c r="C167" s="98" t="s">
        <v>312</v>
      </c>
      <c r="D167" s="99" t="s">
        <v>313</v>
      </c>
      <c r="E167" s="100">
        <v>0</v>
      </c>
      <c r="F167" s="100">
        <v>196323.12</v>
      </c>
      <c r="G167" s="100">
        <v>0</v>
      </c>
      <c r="H167" s="100"/>
      <c r="I167" s="100"/>
      <c r="J167" s="100"/>
      <c r="K167" s="100"/>
      <c r="L167" s="100"/>
      <c r="M167" s="100"/>
      <c r="N167" s="100"/>
      <c r="O167" s="100"/>
      <c r="P167" s="100"/>
      <c r="Q167" s="100">
        <f t="shared" si="2"/>
        <v>196323.12</v>
      </c>
      <c r="R167" s="97"/>
      <c r="T167" s="95"/>
      <c r="U167" s="100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196323.12</v>
      </c>
      <c r="V167" s="97"/>
    </row>
    <row r="168" spans="2:22" x14ac:dyDescent="0.2">
      <c r="B168" s="95"/>
      <c r="C168" s="133" t="s">
        <v>314</v>
      </c>
      <c r="D168" s="134" t="s">
        <v>315</v>
      </c>
      <c r="E168" s="136">
        <v>0</v>
      </c>
      <c r="F168" s="136">
        <v>0</v>
      </c>
      <c r="G168" s="136">
        <v>0</v>
      </c>
      <c r="H168" s="136"/>
      <c r="I168" s="136"/>
      <c r="J168" s="136"/>
      <c r="K168" s="136"/>
      <c r="L168" s="136"/>
      <c r="M168" s="136"/>
      <c r="N168" s="136"/>
      <c r="O168" s="136"/>
      <c r="P168" s="136"/>
      <c r="Q168" s="136">
        <f t="shared" si="2"/>
        <v>0</v>
      </c>
      <c r="R168" s="97"/>
      <c r="T168" s="95"/>
      <c r="U168" s="100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0</v>
      </c>
      <c r="V168" s="97"/>
    </row>
    <row r="169" spans="2:22" x14ac:dyDescent="0.2">
      <c r="B169" s="95"/>
      <c r="C169" s="98" t="s">
        <v>316</v>
      </c>
      <c r="D169" s="99" t="s">
        <v>315</v>
      </c>
      <c r="E169" s="100">
        <v>0</v>
      </c>
      <c r="F169" s="100">
        <v>0</v>
      </c>
      <c r="G169" s="100">
        <v>0</v>
      </c>
      <c r="H169" s="100"/>
      <c r="I169" s="100"/>
      <c r="J169" s="100"/>
      <c r="K169" s="100"/>
      <c r="L169" s="100"/>
      <c r="M169" s="100"/>
      <c r="N169" s="100"/>
      <c r="O169" s="100"/>
      <c r="P169" s="100"/>
      <c r="Q169" s="100">
        <f t="shared" si="2"/>
        <v>0</v>
      </c>
      <c r="R169" s="97"/>
      <c r="T169" s="95"/>
      <c r="U169" s="100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0</v>
      </c>
      <c r="V169" s="97"/>
    </row>
    <row r="170" spans="2:22" x14ac:dyDescent="0.2">
      <c r="B170" s="95"/>
      <c r="C170" s="133" t="s">
        <v>317</v>
      </c>
      <c r="D170" s="134" t="s">
        <v>318</v>
      </c>
      <c r="E170" s="136">
        <v>302783.08999999997</v>
      </c>
      <c r="F170" s="136">
        <v>3370992.46</v>
      </c>
      <c r="G170" s="136">
        <v>4269201.1600000011</v>
      </c>
      <c r="H170" s="136"/>
      <c r="I170" s="136"/>
      <c r="J170" s="136"/>
      <c r="K170" s="136"/>
      <c r="L170" s="136"/>
      <c r="M170" s="136"/>
      <c r="N170" s="136"/>
      <c r="O170" s="136"/>
      <c r="P170" s="136"/>
      <c r="Q170" s="136">
        <f t="shared" si="2"/>
        <v>7942976.7100000009</v>
      </c>
      <c r="R170" s="97"/>
      <c r="T170" s="95"/>
      <c r="U170" s="100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7942976.7100000009</v>
      </c>
      <c r="V170" s="97"/>
    </row>
    <row r="171" spans="2:22" x14ac:dyDescent="0.2">
      <c r="B171" s="95"/>
      <c r="C171" s="98" t="s">
        <v>319</v>
      </c>
      <c r="D171" s="99" t="s">
        <v>318</v>
      </c>
      <c r="E171" s="100">
        <v>302783.08999999997</v>
      </c>
      <c r="F171" s="100">
        <v>3370992.46</v>
      </c>
      <c r="G171" s="100">
        <v>4269201.1600000011</v>
      </c>
      <c r="H171" s="100"/>
      <c r="I171" s="100"/>
      <c r="J171" s="100"/>
      <c r="K171" s="100"/>
      <c r="L171" s="100"/>
      <c r="M171" s="100"/>
      <c r="N171" s="100"/>
      <c r="O171" s="100"/>
      <c r="P171" s="100"/>
      <c r="Q171" s="100">
        <f t="shared" si="2"/>
        <v>7942976.7100000009</v>
      </c>
      <c r="R171" s="97"/>
      <c r="T171" s="95"/>
      <c r="U171" s="100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7942976.7100000009</v>
      </c>
      <c r="V171" s="97"/>
    </row>
    <row r="172" spans="2:22" x14ac:dyDescent="0.2">
      <c r="B172" s="95"/>
      <c r="C172" s="133" t="s">
        <v>320</v>
      </c>
      <c r="D172" s="134" t="s">
        <v>321</v>
      </c>
      <c r="E172" s="136">
        <v>0</v>
      </c>
      <c r="F172" s="136">
        <v>0</v>
      </c>
      <c r="G172" s="136">
        <v>0</v>
      </c>
      <c r="H172" s="136"/>
      <c r="I172" s="136"/>
      <c r="J172" s="136"/>
      <c r="K172" s="136"/>
      <c r="L172" s="136"/>
      <c r="M172" s="136"/>
      <c r="N172" s="136"/>
      <c r="O172" s="136"/>
      <c r="P172" s="136"/>
      <c r="Q172" s="136">
        <f t="shared" si="2"/>
        <v>0</v>
      </c>
      <c r="R172" s="97"/>
      <c r="T172" s="95"/>
      <c r="U172" s="100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0</v>
      </c>
      <c r="V172" s="97"/>
    </row>
    <row r="173" spans="2:22" x14ac:dyDescent="0.2">
      <c r="B173" s="95"/>
      <c r="C173" s="98" t="s">
        <v>322</v>
      </c>
      <c r="D173" s="99" t="s">
        <v>321</v>
      </c>
      <c r="E173" s="100">
        <v>0</v>
      </c>
      <c r="F173" s="100">
        <v>0</v>
      </c>
      <c r="G173" s="100">
        <v>0</v>
      </c>
      <c r="H173" s="100"/>
      <c r="I173" s="100"/>
      <c r="J173" s="100"/>
      <c r="K173" s="100"/>
      <c r="L173" s="100"/>
      <c r="M173" s="100"/>
      <c r="N173" s="100"/>
      <c r="O173" s="100"/>
      <c r="P173" s="100"/>
      <c r="Q173" s="100">
        <f t="shared" si="2"/>
        <v>0</v>
      </c>
      <c r="R173" s="97"/>
      <c r="T173" s="95"/>
      <c r="U173" s="100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0</v>
      </c>
      <c r="V173" s="97"/>
    </row>
    <row r="174" spans="2:22" x14ac:dyDescent="0.2">
      <c r="B174" s="95"/>
      <c r="C174" s="133" t="s">
        <v>323</v>
      </c>
      <c r="D174" s="134" t="s">
        <v>324</v>
      </c>
      <c r="E174" s="136">
        <v>327046.71000000002</v>
      </c>
      <c r="F174" s="136">
        <v>972237.07999999984</v>
      </c>
      <c r="G174" s="136">
        <v>1360969.9600000004</v>
      </c>
      <c r="H174" s="136"/>
      <c r="I174" s="136"/>
      <c r="J174" s="136"/>
      <c r="K174" s="136"/>
      <c r="L174" s="136"/>
      <c r="M174" s="136"/>
      <c r="N174" s="136"/>
      <c r="O174" s="136"/>
      <c r="P174" s="136"/>
      <c r="Q174" s="136">
        <f t="shared" si="2"/>
        <v>2660253.75</v>
      </c>
      <c r="R174" s="97"/>
      <c r="T174" s="95"/>
      <c r="U174" s="100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2660253.75</v>
      </c>
      <c r="V174" s="97"/>
    </row>
    <row r="175" spans="2:22" x14ac:dyDescent="0.2">
      <c r="B175" s="95"/>
      <c r="C175" s="98" t="s">
        <v>325</v>
      </c>
      <c r="D175" s="99" t="s">
        <v>324</v>
      </c>
      <c r="E175" s="100">
        <v>327046.71000000002</v>
      </c>
      <c r="F175" s="100">
        <v>972237.07999999984</v>
      </c>
      <c r="G175" s="100">
        <v>1360969.9600000004</v>
      </c>
      <c r="H175" s="100"/>
      <c r="I175" s="100"/>
      <c r="J175" s="100"/>
      <c r="K175" s="100"/>
      <c r="L175" s="100"/>
      <c r="M175" s="100"/>
      <c r="N175" s="100"/>
      <c r="O175" s="100"/>
      <c r="P175" s="100"/>
      <c r="Q175" s="100">
        <f t="shared" si="2"/>
        <v>2660253.75</v>
      </c>
      <c r="R175" s="97"/>
      <c r="T175" s="95"/>
      <c r="U175" s="100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2660253.75</v>
      </c>
      <c r="V175" s="97"/>
    </row>
    <row r="176" spans="2:22" x14ac:dyDescent="0.2">
      <c r="B176" s="95"/>
      <c r="C176" s="131" t="s">
        <v>326</v>
      </c>
      <c r="D176" s="132" t="s">
        <v>327</v>
      </c>
      <c r="E176" s="135">
        <v>84804973.379999965</v>
      </c>
      <c r="F176" s="135">
        <v>95443487.319999948</v>
      </c>
      <c r="G176" s="135">
        <v>96969623.559999987</v>
      </c>
      <c r="H176" s="135"/>
      <c r="I176" s="135"/>
      <c r="J176" s="135"/>
      <c r="K176" s="135"/>
      <c r="L176" s="135"/>
      <c r="M176" s="135"/>
      <c r="N176" s="135"/>
      <c r="O176" s="135"/>
      <c r="P176" s="135"/>
      <c r="Q176" s="135">
        <f t="shared" si="2"/>
        <v>277218084.25999993</v>
      </c>
      <c r="R176" s="97"/>
      <c r="T176" s="95"/>
      <c r="U176" s="100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277218084.25999993</v>
      </c>
      <c r="V176" s="97"/>
    </row>
    <row r="177" spans="2:22" x14ac:dyDescent="0.2">
      <c r="B177" s="95"/>
      <c r="C177" s="133" t="s">
        <v>328</v>
      </c>
      <c r="D177" s="134" t="s">
        <v>329</v>
      </c>
      <c r="E177" s="136">
        <v>0</v>
      </c>
      <c r="F177" s="136">
        <v>0</v>
      </c>
      <c r="G177" s="136">
        <v>0</v>
      </c>
      <c r="H177" s="136"/>
      <c r="I177" s="136"/>
      <c r="J177" s="136"/>
      <c r="K177" s="136"/>
      <c r="L177" s="136"/>
      <c r="M177" s="136"/>
      <c r="N177" s="136"/>
      <c r="O177" s="136"/>
      <c r="P177" s="136"/>
      <c r="Q177" s="136">
        <f t="shared" si="2"/>
        <v>0</v>
      </c>
      <c r="R177" s="97"/>
      <c r="T177" s="95"/>
      <c r="U177" s="100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0</v>
      </c>
      <c r="V177" s="97"/>
    </row>
    <row r="178" spans="2:22" x14ac:dyDescent="0.2">
      <c r="B178" s="95"/>
      <c r="C178" s="98" t="s">
        <v>330</v>
      </c>
      <c r="D178" s="99" t="s">
        <v>331</v>
      </c>
      <c r="E178" s="100">
        <v>0</v>
      </c>
      <c r="F178" s="100">
        <v>0</v>
      </c>
      <c r="G178" s="100">
        <v>0</v>
      </c>
      <c r="H178" s="100"/>
      <c r="I178" s="100"/>
      <c r="J178" s="100"/>
      <c r="K178" s="100"/>
      <c r="L178" s="100"/>
      <c r="M178" s="100"/>
      <c r="N178" s="100"/>
      <c r="O178" s="100"/>
      <c r="P178" s="100"/>
      <c r="Q178" s="100">
        <f t="shared" si="2"/>
        <v>0</v>
      </c>
      <c r="R178" s="97"/>
      <c r="T178" s="95"/>
      <c r="U178" s="100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0</v>
      </c>
      <c r="V178" s="97"/>
    </row>
    <row r="179" spans="2:22" x14ac:dyDescent="0.2">
      <c r="B179" s="95"/>
      <c r="C179" s="98" t="s">
        <v>332</v>
      </c>
      <c r="D179" s="99" t="s">
        <v>333</v>
      </c>
      <c r="E179" s="100">
        <v>0</v>
      </c>
      <c r="F179" s="100">
        <v>0</v>
      </c>
      <c r="G179" s="100">
        <v>0</v>
      </c>
      <c r="H179" s="100"/>
      <c r="I179" s="100"/>
      <c r="J179" s="100"/>
      <c r="K179" s="100"/>
      <c r="L179" s="100"/>
      <c r="M179" s="100"/>
      <c r="N179" s="100"/>
      <c r="O179" s="100"/>
      <c r="P179" s="100"/>
      <c r="Q179" s="100">
        <f t="shared" si="2"/>
        <v>0</v>
      </c>
      <c r="R179" s="97"/>
      <c r="T179" s="95"/>
      <c r="U179" s="100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0</v>
      </c>
      <c r="V179" s="97"/>
    </row>
    <row r="180" spans="2:22" x14ac:dyDescent="0.2">
      <c r="B180" s="95"/>
      <c r="C180" s="133" t="s">
        <v>334</v>
      </c>
      <c r="D180" s="134" t="s">
        <v>335</v>
      </c>
      <c r="E180" s="136">
        <v>63148705.04999996</v>
      </c>
      <c r="F180" s="136">
        <v>65718966.999999963</v>
      </c>
      <c r="G180" s="136">
        <v>65770349.189999983</v>
      </c>
      <c r="H180" s="136"/>
      <c r="I180" s="136"/>
      <c r="J180" s="136"/>
      <c r="K180" s="136"/>
      <c r="L180" s="136"/>
      <c r="M180" s="136"/>
      <c r="N180" s="136"/>
      <c r="O180" s="136"/>
      <c r="P180" s="136"/>
      <c r="Q180" s="136">
        <f t="shared" si="2"/>
        <v>194638021.23999989</v>
      </c>
      <c r="R180" s="97"/>
      <c r="T180" s="95"/>
      <c r="U180" s="100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194638021.23999989</v>
      </c>
      <c r="V180" s="97"/>
    </row>
    <row r="181" spans="2:22" x14ac:dyDescent="0.2">
      <c r="B181" s="95"/>
      <c r="C181" s="98" t="s">
        <v>336</v>
      </c>
      <c r="D181" s="99" t="s">
        <v>335</v>
      </c>
      <c r="E181" s="100">
        <v>63148705.04999996</v>
      </c>
      <c r="F181" s="100">
        <v>65718966.999999963</v>
      </c>
      <c r="G181" s="100">
        <v>65770349.189999983</v>
      </c>
      <c r="H181" s="100"/>
      <c r="I181" s="100"/>
      <c r="J181" s="100"/>
      <c r="K181" s="100"/>
      <c r="L181" s="100"/>
      <c r="M181" s="100"/>
      <c r="N181" s="100"/>
      <c r="O181" s="100"/>
      <c r="P181" s="100"/>
      <c r="Q181" s="100">
        <f t="shared" si="2"/>
        <v>194638021.23999989</v>
      </c>
      <c r="R181" s="97"/>
      <c r="T181" s="95"/>
      <c r="U181" s="100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194638021.23999989</v>
      </c>
      <c r="V181" s="97"/>
    </row>
    <row r="182" spans="2:22" x14ac:dyDescent="0.2">
      <c r="B182" s="95"/>
      <c r="C182" s="133" t="s">
        <v>337</v>
      </c>
      <c r="D182" s="134" t="s">
        <v>338</v>
      </c>
      <c r="E182" s="136">
        <v>0</v>
      </c>
      <c r="F182" s="136">
        <v>0</v>
      </c>
      <c r="G182" s="136">
        <v>0</v>
      </c>
      <c r="H182" s="136"/>
      <c r="I182" s="136"/>
      <c r="J182" s="136"/>
      <c r="K182" s="136"/>
      <c r="L182" s="136"/>
      <c r="M182" s="136"/>
      <c r="N182" s="136"/>
      <c r="O182" s="136"/>
      <c r="P182" s="136"/>
      <c r="Q182" s="136">
        <f t="shared" si="2"/>
        <v>0</v>
      </c>
      <c r="R182" s="97"/>
      <c r="T182" s="95"/>
      <c r="U182" s="100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0</v>
      </c>
      <c r="V182" s="97"/>
    </row>
    <row r="183" spans="2:22" x14ac:dyDescent="0.2">
      <c r="B183" s="95"/>
      <c r="C183" s="98" t="s">
        <v>339</v>
      </c>
      <c r="D183" s="99" t="s">
        <v>338</v>
      </c>
      <c r="E183" s="100">
        <v>0</v>
      </c>
      <c r="F183" s="100">
        <v>0</v>
      </c>
      <c r="G183" s="100">
        <v>0</v>
      </c>
      <c r="H183" s="100"/>
      <c r="I183" s="100"/>
      <c r="J183" s="100"/>
      <c r="K183" s="100"/>
      <c r="L183" s="100"/>
      <c r="M183" s="100"/>
      <c r="N183" s="100"/>
      <c r="O183" s="100"/>
      <c r="P183" s="100"/>
      <c r="Q183" s="100">
        <f t="shared" si="2"/>
        <v>0</v>
      </c>
      <c r="R183" s="97"/>
      <c r="T183" s="95"/>
      <c r="U183" s="100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0</v>
      </c>
      <c r="V183" s="97"/>
    </row>
    <row r="184" spans="2:22" x14ac:dyDescent="0.2">
      <c r="B184" s="95"/>
      <c r="C184" s="133" t="s">
        <v>340</v>
      </c>
      <c r="D184" s="134" t="s">
        <v>341</v>
      </c>
      <c r="E184" s="136">
        <v>0</v>
      </c>
      <c r="F184" s="136">
        <v>0</v>
      </c>
      <c r="G184" s="136">
        <v>0</v>
      </c>
      <c r="H184" s="136"/>
      <c r="I184" s="136"/>
      <c r="J184" s="136"/>
      <c r="K184" s="136"/>
      <c r="L184" s="136"/>
      <c r="M184" s="136"/>
      <c r="N184" s="136"/>
      <c r="O184" s="136"/>
      <c r="P184" s="136"/>
      <c r="Q184" s="136">
        <f t="shared" si="2"/>
        <v>0</v>
      </c>
      <c r="R184" s="97"/>
      <c r="T184" s="95"/>
      <c r="U184" s="100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0</v>
      </c>
      <c r="V184" s="97"/>
    </row>
    <row r="185" spans="2:22" x14ac:dyDescent="0.2">
      <c r="B185" s="95"/>
      <c r="C185" s="98" t="s">
        <v>342</v>
      </c>
      <c r="D185" s="99" t="s">
        <v>341</v>
      </c>
      <c r="E185" s="100">
        <v>0</v>
      </c>
      <c r="F185" s="100">
        <v>0</v>
      </c>
      <c r="G185" s="100">
        <v>0</v>
      </c>
      <c r="H185" s="100"/>
      <c r="I185" s="100"/>
      <c r="J185" s="100"/>
      <c r="K185" s="100"/>
      <c r="L185" s="100"/>
      <c r="M185" s="100"/>
      <c r="N185" s="100"/>
      <c r="O185" s="100"/>
      <c r="P185" s="100"/>
      <c r="Q185" s="100">
        <f t="shared" si="2"/>
        <v>0</v>
      </c>
      <c r="R185" s="97"/>
      <c r="T185" s="95"/>
      <c r="U185" s="100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0</v>
      </c>
      <c r="V185" s="97"/>
    </row>
    <row r="186" spans="2:22" x14ac:dyDescent="0.2">
      <c r="B186" s="95"/>
      <c r="C186" s="133" t="s">
        <v>343</v>
      </c>
      <c r="D186" s="134" t="s">
        <v>344</v>
      </c>
      <c r="E186" s="136">
        <v>1072266.8199999998</v>
      </c>
      <c r="F186" s="136">
        <v>5817501.3499999931</v>
      </c>
      <c r="G186" s="136">
        <v>7680353.9799999967</v>
      </c>
      <c r="H186" s="136"/>
      <c r="I186" s="136"/>
      <c r="J186" s="136"/>
      <c r="K186" s="136"/>
      <c r="L186" s="136"/>
      <c r="M186" s="136"/>
      <c r="N186" s="136"/>
      <c r="O186" s="136"/>
      <c r="P186" s="136"/>
      <c r="Q186" s="136">
        <f t="shared" si="2"/>
        <v>14570122.149999989</v>
      </c>
      <c r="R186" s="97"/>
      <c r="T186" s="95"/>
      <c r="U186" s="100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14570122.149999989</v>
      </c>
      <c r="V186" s="97"/>
    </row>
    <row r="187" spans="2:22" x14ac:dyDescent="0.2">
      <c r="B187" s="95"/>
      <c r="C187" s="98" t="s">
        <v>345</v>
      </c>
      <c r="D187" s="99" t="s">
        <v>344</v>
      </c>
      <c r="E187" s="100">
        <v>1072266.8199999998</v>
      </c>
      <c r="F187" s="100">
        <v>5817501.3499999931</v>
      </c>
      <c r="G187" s="100">
        <v>7680353.9799999967</v>
      </c>
      <c r="H187" s="100"/>
      <c r="I187" s="100"/>
      <c r="J187" s="100"/>
      <c r="K187" s="100"/>
      <c r="L187" s="100"/>
      <c r="M187" s="100"/>
      <c r="N187" s="100"/>
      <c r="O187" s="100"/>
      <c r="P187" s="100"/>
      <c r="Q187" s="100">
        <f t="shared" si="2"/>
        <v>14570122.149999989</v>
      </c>
      <c r="R187" s="97"/>
      <c r="T187" s="95"/>
      <c r="U187" s="100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14570122.149999989</v>
      </c>
      <c r="V187" s="97"/>
    </row>
    <row r="188" spans="2:22" x14ac:dyDescent="0.2">
      <c r="B188" s="95"/>
      <c r="C188" s="133" t="s">
        <v>346</v>
      </c>
      <c r="D188" s="134" t="s">
        <v>347</v>
      </c>
      <c r="E188" s="136">
        <v>0</v>
      </c>
      <c r="F188" s="136">
        <v>0</v>
      </c>
      <c r="G188" s="136">
        <v>0</v>
      </c>
      <c r="H188" s="136"/>
      <c r="I188" s="136"/>
      <c r="J188" s="136"/>
      <c r="K188" s="136"/>
      <c r="L188" s="136"/>
      <c r="M188" s="136"/>
      <c r="N188" s="136"/>
      <c r="O188" s="136"/>
      <c r="P188" s="136"/>
      <c r="Q188" s="136">
        <f t="shared" si="2"/>
        <v>0</v>
      </c>
      <c r="R188" s="97"/>
      <c r="T188" s="95"/>
      <c r="U188" s="100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0</v>
      </c>
      <c r="V188" s="97"/>
    </row>
    <row r="189" spans="2:22" x14ac:dyDescent="0.2">
      <c r="B189" s="95"/>
      <c r="C189" s="98" t="s">
        <v>348</v>
      </c>
      <c r="D189" s="99" t="s">
        <v>347</v>
      </c>
      <c r="E189" s="100">
        <v>0</v>
      </c>
      <c r="F189" s="100">
        <v>0</v>
      </c>
      <c r="G189" s="100">
        <v>0</v>
      </c>
      <c r="H189" s="100"/>
      <c r="I189" s="100"/>
      <c r="J189" s="100"/>
      <c r="K189" s="100"/>
      <c r="L189" s="100"/>
      <c r="M189" s="100"/>
      <c r="N189" s="100"/>
      <c r="O189" s="100"/>
      <c r="P189" s="100"/>
      <c r="Q189" s="100">
        <f t="shared" si="2"/>
        <v>0</v>
      </c>
      <c r="R189" s="97"/>
      <c r="T189" s="95"/>
      <c r="U189" s="100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0</v>
      </c>
      <c r="V189" s="97"/>
    </row>
    <row r="190" spans="2:22" x14ac:dyDescent="0.2">
      <c r="B190" s="95"/>
      <c r="C190" s="133" t="s">
        <v>349</v>
      </c>
      <c r="D190" s="134" t="s">
        <v>350</v>
      </c>
      <c r="E190" s="136">
        <v>0</v>
      </c>
      <c r="F190" s="136">
        <v>5260.67</v>
      </c>
      <c r="G190" s="136">
        <v>38594</v>
      </c>
      <c r="H190" s="136"/>
      <c r="I190" s="136"/>
      <c r="J190" s="136"/>
      <c r="K190" s="136"/>
      <c r="L190" s="136"/>
      <c r="M190" s="136"/>
      <c r="N190" s="136"/>
      <c r="O190" s="136"/>
      <c r="P190" s="136"/>
      <c r="Q190" s="136">
        <f t="shared" si="2"/>
        <v>43854.67</v>
      </c>
      <c r="R190" s="97"/>
      <c r="T190" s="95"/>
      <c r="U190" s="100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43854.67</v>
      </c>
      <c r="V190" s="97"/>
    </row>
    <row r="191" spans="2:22" x14ac:dyDescent="0.2">
      <c r="B191" s="95"/>
      <c r="C191" s="98" t="s">
        <v>351</v>
      </c>
      <c r="D191" s="99" t="s">
        <v>350</v>
      </c>
      <c r="E191" s="100">
        <v>0</v>
      </c>
      <c r="F191" s="100">
        <v>5260.67</v>
      </c>
      <c r="G191" s="100">
        <v>38594</v>
      </c>
      <c r="H191" s="100"/>
      <c r="I191" s="100"/>
      <c r="J191" s="100"/>
      <c r="K191" s="100"/>
      <c r="L191" s="100"/>
      <c r="M191" s="100"/>
      <c r="N191" s="100"/>
      <c r="O191" s="100"/>
      <c r="P191" s="100"/>
      <c r="Q191" s="100">
        <f t="shared" si="2"/>
        <v>43854.67</v>
      </c>
      <c r="R191" s="97"/>
      <c r="T191" s="95"/>
      <c r="U191" s="100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43854.67</v>
      </c>
      <c r="V191" s="97"/>
    </row>
    <row r="192" spans="2:22" x14ac:dyDescent="0.2">
      <c r="B192" s="95"/>
      <c r="C192" s="133" t="s">
        <v>352</v>
      </c>
      <c r="D192" s="134" t="s">
        <v>353</v>
      </c>
      <c r="E192" s="136">
        <v>0</v>
      </c>
      <c r="F192" s="136">
        <v>0</v>
      </c>
      <c r="G192" s="136">
        <v>0</v>
      </c>
      <c r="H192" s="136"/>
      <c r="I192" s="136"/>
      <c r="J192" s="136"/>
      <c r="K192" s="136"/>
      <c r="L192" s="136"/>
      <c r="M192" s="136"/>
      <c r="N192" s="136"/>
      <c r="O192" s="136"/>
      <c r="P192" s="136"/>
      <c r="Q192" s="136">
        <f t="shared" si="2"/>
        <v>0</v>
      </c>
      <c r="R192" s="97"/>
      <c r="T192" s="95"/>
      <c r="U192" s="100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0</v>
      </c>
      <c r="V192" s="97"/>
    </row>
    <row r="193" spans="2:25" x14ac:dyDescent="0.2">
      <c r="B193" s="95"/>
      <c r="C193" s="98" t="s">
        <v>354</v>
      </c>
      <c r="D193" s="99" t="s">
        <v>353</v>
      </c>
      <c r="E193" s="100">
        <v>0</v>
      </c>
      <c r="F193" s="100">
        <v>0</v>
      </c>
      <c r="G193" s="100">
        <v>0</v>
      </c>
      <c r="H193" s="100"/>
      <c r="I193" s="100"/>
      <c r="J193" s="100"/>
      <c r="K193" s="100"/>
      <c r="L193" s="100"/>
      <c r="M193" s="100"/>
      <c r="N193" s="100"/>
      <c r="O193" s="100"/>
      <c r="P193" s="100"/>
      <c r="Q193" s="100">
        <f t="shared" si="2"/>
        <v>0</v>
      </c>
      <c r="R193" s="97"/>
      <c r="T193" s="95"/>
      <c r="U193" s="100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0</v>
      </c>
      <c r="V193" s="97"/>
    </row>
    <row r="194" spans="2:25" x14ac:dyDescent="0.2">
      <c r="B194" s="95"/>
      <c r="C194" s="133" t="s">
        <v>355</v>
      </c>
      <c r="D194" s="134" t="s">
        <v>356</v>
      </c>
      <c r="E194" s="136">
        <v>20584001.510000002</v>
      </c>
      <c r="F194" s="136">
        <v>23901758.299999997</v>
      </c>
      <c r="G194" s="136">
        <v>23480326.390000004</v>
      </c>
      <c r="H194" s="136"/>
      <c r="I194" s="136"/>
      <c r="J194" s="136"/>
      <c r="K194" s="136"/>
      <c r="L194" s="136"/>
      <c r="M194" s="136"/>
      <c r="N194" s="136"/>
      <c r="O194" s="136"/>
      <c r="P194" s="136"/>
      <c r="Q194" s="136">
        <f t="shared" si="2"/>
        <v>67966086.200000003</v>
      </c>
      <c r="R194" s="97"/>
      <c r="T194" s="95"/>
      <c r="U194" s="100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67966086.200000003</v>
      </c>
      <c r="V194" s="97"/>
    </row>
    <row r="195" spans="2:25" x14ac:dyDescent="0.2">
      <c r="B195" s="95"/>
      <c r="C195" s="98" t="s">
        <v>357</v>
      </c>
      <c r="D195" s="99" t="s">
        <v>356</v>
      </c>
      <c r="E195" s="100">
        <v>20584001.510000002</v>
      </c>
      <c r="F195" s="100">
        <v>23901758.299999997</v>
      </c>
      <c r="G195" s="100">
        <v>23480326.390000004</v>
      </c>
      <c r="H195" s="100"/>
      <c r="I195" s="100"/>
      <c r="J195" s="100"/>
      <c r="K195" s="100"/>
      <c r="L195" s="100"/>
      <c r="M195" s="100"/>
      <c r="N195" s="100"/>
      <c r="O195" s="100"/>
      <c r="P195" s="100"/>
      <c r="Q195" s="100">
        <f t="shared" si="2"/>
        <v>67966086.200000003</v>
      </c>
      <c r="R195" s="97"/>
      <c r="T195" s="95"/>
      <c r="U195" s="100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67966086.200000003</v>
      </c>
      <c r="V195" s="97"/>
    </row>
    <row r="196" spans="2:25" ht="13.5" thickBot="1" x14ac:dyDescent="0.25">
      <c r="B196" s="73"/>
      <c r="C196" s="101"/>
      <c r="D196" s="102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79"/>
      <c r="T196" s="73"/>
      <c r="U196" s="103"/>
      <c r="V196" s="79"/>
    </row>
    <row r="197" spans="2:25" ht="13.5" thickTop="1" x14ac:dyDescent="0.2"/>
    <row r="199" spans="2:25" ht="13.5" thickBot="1" x14ac:dyDescent="0.25"/>
    <row r="200" spans="2:25" s="89" customFormat="1" ht="14.25" thickTop="1" thickBot="1" x14ac:dyDescent="0.25">
      <c r="B200" s="32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8"/>
      <c r="T200" s="32"/>
      <c r="U200" s="34"/>
      <c r="V200" s="38"/>
    </row>
    <row r="201" spans="2:25" s="89" customFormat="1" ht="19.5" thickBot="1" x14ac:dyDescent="0.25">
      <c r="B201" s="49"/>
      <c r="C201" s="27"/>
      <c r="D201" s="27"/>
      <c r="E201" s="174" t="s">
        <v>364</v>
      </c>
      <c r="F201" s="175"/>
      <c r="G201" s="175"/>
      <c r="H201" s="175"/>
      <c r="I201" s="175"/>
      <c r="J201" s="175"/>
      <c r="K201" s="175"/>
      <c r="L201" s="175"/>
      <c r="M201" s="175"/>
      <c r="N201" s="175"/>
      <c r="O201" s="175"/>
      <c r="P201" s="175"/>
      <c r="Q201" s="176"/>
      <c r="R201" s="52"/>
      <c r="T201" s="49"/>
      <c r="V201" s="52"/>
    </row>
    <row r="202" spans="2:25" s="89" customFormat="1" x14ac:dyDescent="0.2">
      <c r="B202" s="49"/>
      <c r="C202" s="27"/>
      <c r="D202" s="27"/>
      <c r="E202" s="90" t="s">
        <v>4</v>
      </c>
      <c r="F202" s="90" t="s">
        <v>15</v>
      </c>
      <c r="G202" s="90" t="s">
        <v>16</v>
      </c>
      <c r="H202" s="90" t="s">
        <v>17</v>
      </c>
      <c r="I202" s="90" t="s">
        <v>18</v>
      </c>
      <c r="J202" s="90" t="s">
        <v>19</v>
      </c>
      <c r="K202" s="90" t="s">
        <v>20</v>
      </c>
      <c r="L202" s="90" t="s">
        <v>21</v>
      </c>
      <c r="M202" s="90" t="s">
        <v>22</v>
      </c>
      <c r="N202" s="90" t="s">
        <v>23</v>
      </c>
      <c r="O202" s="90" t="s">
        <v>24</v>
      </c>
      <c r="P202" s="90" t="s">
        <v>25</v>
      </c>
      <c r="Q202" s="90" t="s">
        <v>26</v>
      </c>
      <c r="R202" s="52"/>
      <c r="T202" s="49"/>
      <c r="U202" s="90" t="s">
        <v>26</v>
      </c>
      <c r="V202" s="52"/>
    </row>
    <row r="203" spans="2:25" s="94" customFormat="1" ht="13.5" thickBot="1" x14ac:dyDescent="0.3">
      <c r="B203" s="64"/>
      <c r="C203" s="91" t="s">
        <v>38</v>
      </c>
      <c r="D203" s="92" t="s">
        <v>27</v>
      </c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69"/>
      <c r="T203" s="64"/>
      <c r="U203" s="93"/>
      <c r="V203" s="69"/>
    </row>
    <row r="204" spans="2:25" ht="13.5" thickBot="1" x14ac:dyDescent="0.25">
      <c r="B204" s="95"/>
      <c r="C204" s="180" t="s">
        <v>31</v>
      </c>
      <c r="D204" s="181"/>
      <c r="E204" s="96">
        <f>E205+E227+E238+E251+E293+E306+E319+E340+E353+E373</f>
        <v>245866008.25</v>
      </c>
      <c r="F204" s="96">
        <f t="shared" ref="F204:P204" si="3">F205+F227+F238+F251+F293+F306+F319+F340+F353+F373</f>
        <v>245667361.62000003</v>
      </c>
      <c r="G204" s="96">
        <f t="shared" si="3"/>
        <v>309561998.60999995</v>
      </c>
      <c r="H204" s="96">
        <f t="shared" si="3"/>
        <v>785215879.29999995</v>
      </c>
      <c r="I204" s="96">
        <f t="shared" si="3"/>
        <v>294791242.69000006</v>
      </c>
      <c r="J204" s="96">
        <f t="shared" si="3"/>
        <v>293679779.69</v>
      </c>
      <c r="K204" s="96">
        <f t="shared" si="3"/>
        <v>294443187.84000003</v>
      </c>
      <c r="L204" s="96">
        <f t="shared" si="3"/>
        <v>236657566.73999995</v>
      </c>
      <c r="M204" s="96">
        <f t="shared" si="3"/>
        <v>301155117.05000001</v>
      </c>
      <c r="N204" s="96">
        <f t="shared" si="3"/>
        <v>285166851.20000005</v>
      </c>
      <c r="O204" s="96">
        <f t="shared" si="3"/>
        <v>290791489.38999993</v>
      </c>
      <c r="P204" s="96">
        <f t="shared" si="3"/>
        <v>443838540.28880137</v>
      </c>
      <c r="Q204" s="96">
        <f t="shared" ref="Q204:Q235" si="4">SUM(E204:P204)</f>
        <v>4026835022.6688008</v>
      </c>
      <c r="R204" s="97"/>
      <c r="T204" s="95"/>
      <c r="U204" s="96">
        <f>SUM(U205:U392)</f>
        <v>2403286105.4399996</v>
      </c>
      <c r="V204" s="97"/>
      <c r="Y204" s="165"/>
    </row>
    <row r="205" spans="2:25" x14ac:dyDescent="0.2">
      <c r="B205" s="95"/>
      <c r="C205" s="131" t="s">
        <v>39</v>
      </c>
      <c r="D205" s="132" t="s">
        <v>40</v>
      </c>
      <c r="E205" s="135">
        <f>+E206+E210+E213+E217+E219+E221+E223+E225</f>
        <v>64233499.420000002</v>
      </c>
      <c r="F205" s="135">
        <f t="shared" ref="F205:P205" si="5">+F206+F210+F213+F217+F219+F221+F223+F225</f>
        <v>37503643.63000001</v>
      </c>
      <c r="G205" s="135">
        <f t="shared" si="5"/>
        <v>92391835.089999989</v>
      </c>
      <c r="H205" s="135">
        <f t="shared" si="5"/>
        <v>558926825.23000002</v>
      </c>
      <c r="I205" s="135">
        <f t="shared" si="5"/>
        <v>91933436.070000008</v>
      </c>
      <c r="J205" s="135">
        <f t="shared" si="5"/>
        <v>71986687.890000015</v>
      </c>
      <c r="K205" s="135">
        <f t="shared" si="5"/>
        <v>64679550.19000002</v>
      </c>
      <c r="L205" s="135">
        <f t="shared" si="5"/>
        <v>38736202.929999992</v>
      </c>
      <c r="M205" s="135">
        <f t="shared" si="5"/>
        <v>72707651.099999994</v>
      </c>
      <c r="N205" s="135">
        <f t="shared" si="5"/>
        <v>55122250.410000004</v>
      </c>
      <c r="O205" s="135">
        <f t="shared" si="5"/>
        <v>59339506.999999985</v>
      </c>
      <c r="P205" s="135">
        <f t="shared" si="5"/>
        <v>95787512.556800619</v>
      </c>
      <c r="Q205" s="135">
        <f t="shared" si="4"/>
        <v>1303348601.5168006</v>
      </c>
      <c r="R205" s="97"/>
      <c r="T205" s="95"/>
      <c r="U205" s="100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194128978.13999999</v>
      </c>
      <c r="V205" s="97"/>
    </row>
    <row r="206" spans="2:25" x14ac:dyDescent="0.2">
      <c r="B206" s="95"/>
      <c r="C206" s="133" t="s">
        <v>41</v>
      </c>
      <c r="D206" s="134" t="s">
        <v>42</v>
      </c>
      <c r="E206" s="136">
        <f>+E207+E208+E209</f>
        <v>58736085.580000006</v>
      </c>
      <c r="F206" s="136">
        <f t="shared" ref="F206:P206" si="6">+F207+F208+F209</f>
        <v>32198290.260000005</v>
      </c>
      <c r="G206" s="136">
        <f t="shared" si="6"/>
        <v>62589291.599999994</v>
      </c>
      <c r="H206" s="136">
        <f t="shared" si="6"/>
        <v>532093282.90999997</v>
      </c>
      <c r="I206" s="136">
        <f t="shared" si="6"/>
        <v>74354251.970000014</v>
      </c>
      <c r="J206" s="136">
        <f t="shared" si="6"/>
        <v>61925282.790000014</v>
      </c>
      <c r="K206" s="136">
        <f t="shared" si="6"/>
        <v>56704288.660000026</v>
      </c>
      <c r="L206" s="136">
        <f t="shared" si="6"/>
        <v>31098507.269999992</v>
      </c>
      <c r="M206" s="136">
        <f t="shared" si="6"/>
        <v>46624543.819999993</v>
      </c>
      <c r="N206" s="136">
        <f t="shared" si="6"/>
        <v>37358347.420000002</v>
      </c>
      <c r="O206" s="136">
        <f t="shared" si="6"/>
        <v>45961697.209999986</v>
      </c>
      <c r="P206" s="136">
        <f t="shared" si="6"/>
        <v>63009534.683800586</v>
      </c>
      <c r="Q206" s="135">
        <f t="shared" si="4"/>
        <v>1102653404.1738005</v>
      </c>
      <c r="R206" s="97"/>
      <c r="T206" s="95"/>
      <c r="U206" s="100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153523667.44</v>
      </c>
      <c r="V206" s="97"/>
    </row>
    <row r="207" spans="2:25" x14ac:dyDescent="0.2">
      <c r="B207" s="95"/>
      <c r="C207" s="98" t="s">
        <v>43</v>
      </c>
      <c r="D207" s="99" t="s">
        <v>44</v>
      </c>
      <c r="E207" s="100">
        <v>2137878.0500000031</v>
      </c>
      <c r="F207" s="100">
        <v>4184895.9299999983</v>
      </c>
      <c r="G207" s="100">
        <v>5024935.2299999874</v>
      </c>
      <c r="H207" s="100">
        <v>4128776.0899999966</v>
      </c>
      <c r="I207" s="100">
        <v>5027970.5599999903</v>
      </c>
      <c r="J207" s="100">
        <v>3896563.0599999991</v>
      </c>
      <c r="K207" s="100">
        <v>3255340.1099999971</v>
      </c>
      <c r="L207" s="100">
        <v>3068868.6199999987</v>
      </c>
      <c r="M207" s="100">
        <v>3435711.6599999936</v>
      </c>
      <c r="N207" s="100">
        <v>3618146.1599999978</v>
      </c>
      <c r="O207" s="100">
        <v>3111965.3399999994</v>
      </c>
      <c r="P207" s="100">
        <v>4623226.8757998645</v>
      </c>
      <c r="Q207" s="135">
        <f t="shared" si="4"/>
        <v>45514277.685799822</v>
      </c>
      <c r="R207" s="97"/>
      <c r="T207" s="95"/>
      <c r="U207" s="100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11347709.20999999</v>
      </c>
      <c r="V207" s="97"/>
    </row>
    <row r="208" spans="2:25" x14ac:dyDescent="0.2">
      <c r="B208" s="95"/>
      <c r="C208" s="98" t="s">
        <v>45</v>
      </c>
      <c r="D208" s="99" t="s">
        <v>46</v>
      </c>
      <c r="E208" s="100">
        <v>54865198.009999998</v>
      </c>
      <c r="F208" s="100">
        <v>26218305.900000002</v>
      </c>
      <c r="G208" s="100">
        <v>55413433.160000004</v>
      </c>
      <c r="H208" s="100">
        <v>525852716.72999996</v>
      </c>
      <c r="I208" s="100">
        <v>67006080.890000023</v>
      </c>
      <c r="J208" s="100">
        <v>56030332.470000006</v>
      </c>
      <c r="K208" s="100">
        <v>51211836.000000022</v>
      </c>
      <c r="L208" s="100">
        <v>26187781.939999994</v>
      </c>
      <c r="M208" s="100">
        <v>41362448.259999998</v>
      </c>
      <c r="N208" s="100">
        <v>31807223.800000001</v>
      </c>
      <c r="O208" s="100">
        <v>40781482.75999999</v>
      </c>
      <c r="P208" s="100">
        <v>55326055.01200036</v>
      </c>
      <c r="Q208" s="135">
        <f t="shared" si="4"/>
        <v>1032062894.9320002</v>
      </c>
      <c r="R208" s="97"/>
      <c r="T208" s="95"/>
      <c r="U208" s="100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136496937.06999999</v>
      </c>
      <c r="V208" s="97"/>
    </row>
    <row r="209" spans="2:22" x14ac:dyDescent="0.2">
      <c r="B209" s="95"/>
      <c r="C209" s="98" t="s">
        <v>47</v>
      </c>
      <c r="D209" s="99" t="s">
        <v>48</v>
      </c>
      <c r="E209" s="100">
        <v>1733009.5200000019</v>
      </c>
      <c r="F209" s="100">
        <v>1795088.430000002</v>
      </c>
      <c r="G209" s="100">
        <v>2150923.2100000018</v>
      </c>
      <c r="H209" s="100">
        <v>2111790.090000004</v>
      </c>
      <c r="I209" s="100">
        <v>2320200.5200000009</v>
      </c>
      <c r="J209" s="100">
        <v>1998387.2600000028</v>
      </c>
      <c r="K209" s="100">
        <v>2237112.5500000012</v>
      </c>
      <c r="L209" s="100">
        <v>1841856.7100000016</v>
      </c>
      <c r="M209" s="100">
        <v>1826383.9000000015</v>
      </c>
      <c r="N209" s="100">
        <v>1932977.4600000014</v>
      </c>
      <c r="O209" s="100">
        <v>2068249.1100000022</v>
      </c>
      <c r="P209" s="100">
        <v>3060252.7960003605</v>
      </c>
      <c r="Q209" s="135">
        <f t="shared" si="4"/>
        <v>25076231.556000382</v>
      </c>
      <c r="R209" s="97"/>
      <c r="T209" s="95"/>
      <c r="U209" s="100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5679021.1600000057</v>
      </c>
      <c r="V209" s="97"/>
    </row>
    <row r="210" spans="2:22" x14ac:dyDescent="0.2">
      <c r="B210" s="95"/>
      <c r="C210" s="133" t="s">
        <v>49</v>
      </c>
      <c r="D210" s="134" t="s">
        <v>50</v>
      </c>
      <c r="E210" s="136">
        <f>+E211+E212</f>
        <v>0</v>
      </c>
      <c r="F210" s="136">
        <f t="shared" ref="F210:P210" si="7">+F211+F212</f>
        <v>0</v>
      </c>
      <c r="G210" s="136">
        <f t="shared" si="7"/>
        <v>0</v>
      </c>
      <c r="H210" s="136">
        <f t="shared" si="7"/>
        <v>0</v>
      </c>
      <c r="I210" s="136">
        <f t="shared" si="7"/>
        <v>0</v>
      </c>
      <c r="J210" s="136">
        <f t="shared" si="7"/>
        <v>0</v>
      </c>
      <c r="K210" s="136">
        <f t="shared" si="7"/>
        <v>0</v>
      </c>
      <c r="L210" s="136">
        <f t="shared" si="7"/>
        <v>0</v>
      </c>
      <c r="M210" s="136">
        <f t="shared" si="7"/>
        <v>0</v>
      </c>
      <c r="N210" s="136">
        <f t="shared" si="7"/>
        <v>0</v>
      </c>
      <c r="O210" s="136">
        <f t="shared" si="7"/>
        <v>0</v>
      </c>
      <c r="P210" s="136">
        <f t="shared" si="7"/>
        <v>0</v>
      </c>
      <c r="Q210" s="135">
        <f t="shared" si="4"/>
        <v>0</v>
      </c>
      <c r="R210" s="97"/>
      <c r="T210" s="95"/>
      <c r="U210" s="100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0</v>
      </c>
      <c r="V210" s="97"/>
    </row>
    <row r="211" spans="2:22" x14ac:dyDescent="0.2">
      <c r="B211" s="95"/>
      <c r="C211" s="98" t="s">
        <v>51</v>
      </c>
      <c r="D211" s="99" t="s">
        <v>52</v>
      </c>
      <c r="E211" s="100">
        <v>0</v>
      </c>
      <c r="F211" s="100">
        <v>0</v>
      </c>
      <c r="G211" s="100">
        <v>0</v>
      </c>
      <c r="H211" s="100">
        <v>0</v>
      </c>
      <c r="I211" s="100">
        <v>0</v>
      </c>
      <c r="J211" s="100">
        <v>0</v>
      </c>
      <c r="K211" s="100">
        <v>0</v>
      </c>
      <c r="L211" s="100">
        <v>0</v>
      </c>
      <c r="M211" s="100">
        <v>0</v>
      </c>
      <c r="N211" s="100">
        <v>0</v>
      </c>
      <c r="O211" s="100">
        <v>0</v>
      </c>
      <c r="P211" s="100">
        <v>0</v>
      </c>
      <c r="Q211" s="135">
        <f t="shared" si="4"/>
        <v>0</v>
      </c>
      <c r="R211" s="97"/>
      <c r="T211" s="95"/>
      <c r="U211" s="100">
        <f>IF($E$5=Master!$D$4,E211,
IF($F$5=Master!$D$4,SUM(E211:F211),
IF($G$5=Master!$D$4,SUM(E211:G211),
IF($H$5=Master!$D$4,SUM(E211:H211),
IF($I$5=Master!$D$4,SUM(E211:I211),
IF($J$5=Master!$D$4,SUM(E211:J211),
IF($K$5=Master!$D$4,SUM(E211:K211),
IF($L$5=Master!$D$4,SUM(E211:L211),
IF($M$5=Master!$D$4,SUM(E211:M211),
IF($N$5=Master!$D$4,SUM(E211:N211),
IF($O$5=Master!$D$4,SUM(E211:O211),
IF($P$5=Master!$D$4,SUM(E211:P211),0))))))))))))</f>
        <v>0</v>
      </c>
      <c r="V211" s="97"/>
    </row>
    <row r="212" spans="2:22" x14ac:dyDescent="0.2">
      <c r="B212" s="95"/>
      <c r="C212" s="98" t="s">
        <v>53</v>
      </c>
      <c r="D212" s="99" t="s">
        <v>54</v>
      </c>
      <c r="E212" s="100">
        <v>0</v>
      </c>
      <c r="F212" s="100">
        <v>0</v>
      </c>
      <c r="G212" s="100">
        <v>0</v>
      </c>
      <c r="H212" s="100">
        <v>0</v>
      </c>
      <c r="I212" s="100">
        <v>0</v>
      </c>
      <c r="J212" s="100">
        <v>0</v>
      </c>
      <c r="K212" s="100">
        <v>0</v>
      </c>
      <c r="L212" s="100">
        <v>0</v>
      </c>
      <c r="M212" s="100">
        <v>0</v>
      </c>
      <c r="N212" s="100">
        <v>0</v>
      </c>
      <c r="O212" s="100">
        <v>0</v>
      </c>
      <c r="P212" s="100">
        <v>0</v>
      </c>
      <c r="Q212" s="135">
        <f t="shared" si="4"/>
        <v>0</v>
      </c>
      <c r="R212" s="97"/>
      <c r="T212" s="95"/>
      <c r="U212" s="100">
        <f>IF($E$5=Master!$D$4,E212,
IF($F$5=Master!$D$4,SUM(E212:F212),
IF($G$5=Master!$D$4,SUM(E212:G212),
IF($H$5=Master!$D$4,SUM(E212:H212),
IF($I$5=Master!$D$4,SUM(E212:I212),
IF($J$5=Master!$D$4,SUM(E212:J212),
IF($K$5=Master!$D$4,SUM(E212:K212),
IF($L$5=Master!$D$4,SUM(E212:L212),
IF($M$5=Master!$D$4,SUM(E212:M212),
IF($N$5=Master!$D$4,SUM(E212:N212),
IF($O$5=Master!$D$4,SUM(E212:O212),
IF($P$5=Master!$D$4,SUM(E212:P212),0))))))))))))</f>
        <v>0</v>
      </c>
      <c r="V212" s="97"/>
    </row>
    <row r="213" spans="2:22" x14ac:dyDescent="0.2">
      <c r="B213" s="95"/>
      <c r="C213" s="133" t="s">
        <v>55</v>
      </c>
      <c r="D213" s="134" t="s">
        <v>56</v>
      </c>
      <c r="E213" s="136">
        <f>+E214+E215+E216</f>
        <v>933362.05000000016</v>
      </c>
      <c r="F213" s="136">
        <f t="shared" ref="F213:P213" si="8">+F214+F215+F216</f>
        <v>971039.04000000015</v>
      </c>
      <c r="G213" s="136">
        <f t="shared" si="8"/>
        <v>1620032.9700000002</v>
      </c>
      <c r="H213" s="136">
        <f t="shared" si="8"/>
        <v>2168975.4800000009</v>
      </c>
      <c r="I213" s="136">
        <f t="shared" si="8"/>
        <v>2773375.7100000004</v>
      </c>
      <c r="J213" s="136">
        <f t="shared" si="8"/>
        <v>1264655.3900000001</v>
      </c>
      <c r="K213" s="136">
        <f t="shared" si="8"/>
        <v>1536725.5</v>
      </c>
      <c r="L213" s="136">
        <f t="shared" si="8"/>
        <v>1360435.5800000008</v>
      </c>
      <c r="M213" s="136">
        <f t="shared" si="8"/>
        <v>1231673.4700000002</v>
      </c>
      <c r="N213" s="136">
        <f t="shared" si="8"/>
        <v>1525066.4900000002</v>
      </c>
      <c r="O213" s="136">
        <f t="shared" si="8"/>
        <v>1470408.0600000003</v>
      </c>
      <c r="P213" s="136">
        <f t="shared" si="8"/>
        <v>2634906.1030000392</v>
      </c>
      <c r="Q213" s="135">
        <f t="shared" si="4"/>
        <v>19490655.843000039</v>
      </c>
      <c r="R213" s="97"/>
      <c r="T213" s="95"/>
      <c r="U213" s="100">
        <f>IF($E$5=Master!$D$4,E213,
IF($F$5=Master!$D$4,SUM(E213:F213),
IF($G$5=Master!$D$4,SUM(E213:G213),
IF($H$5=Master!$D$4,SUM(E213:H213),
IF($I$5=Master!$D$4,SUM(E213:I213),
IF($J$5=Master!$D$4,SUM(E213:J213),
IF($K$5=Master!$D$4,SUM(E213:K213),
IF($L$5=Master!$D$4,SUM(E213:L213),
IF($M$5=Master!$D$4,SUM(E213:M213),
IF($N$5=Master!$D$4,SUM(E213:N213),
IF($O$5=Master!$D$4,SUM(E213:O213),
IF($P$5=Master!$D$4,SUM(E213:P213),0))))))))))))</f>
        <v>3524434.0600000005</v>
      </c>
      <c r="V213" s="97"/>
    </row>
    <row r="214" spans="2:22" x14ac:dyDescent="0.2">
      <c r="B214" s="95"/>
      <c r="C214" s="98" t="s">
        <v>57</v>
      </c>
      <c r="D214" s="99" t="s">
        <v>58</v>
      </c>
      <c r="E214" s="100">
        <v>202284.72999999995</v>
      </c>
      <c r="F214" s="100">
        <v>224340.46999999997</v>
      </c>
      <c r="G214" s="100">
        <v>306547.65999999986</v>
      </c>
      <c r="H214" s="100">
        <v>307779.71000000008</v>
      </c>
      <c r="I214" s="100">
        <v>300863.66000000003</v>
      </c>
      <c r="J214" s="100">
        <v>318852.24999999994</v>
      </c>
      <c r="K214" s="100">
        <v>317587.39000000007</v>
      </c>
      <c r="L214" s="100">
        <v>261314.78999999998</v>
      </c>
      <c r="M214" s="100">
        <v>268429.16000000009</v>
      </c>
      <c r="N214" s="100">
        <v>312004.16999999987</v>
      </c>
      <c r="O214" s="100">
        <v>318325.11000000016</v>
      </c>
      <c r="P214" s="100">
        <v>405759.52500000107</v>
      </c>
      <c r="Q214" s="135">
        <f t="shared" si="4"/>
        <v>3544088.6250000019</v>
      </c>
      <c r="R214" s="97"/>
      <c r="T214" s="95"/>
      <c r="U214" s="100">
        <f>IF($E$5=Master!$D$4,E214,
IF($F$5=Master!$D$4,SUM(E214:F214),
IF($G$5=Master!$D$4,SUM(E214:G214),
IF($H$5=Master!$D$4,SUM(E214:H214),
IF($I$5=Master!$D$4,SUM(E214:I214),
IF($J$5=Master!$D$4,SUM(E214:J214),
IF($K$5=Master!$D$4,SUM(E214:K214),
IF($L$5=Master!$D$4,SUM(E214:L214),
IF($M$5=Master!$D$4,SUM(E214:M214),
IF($N$5=Master!$D$4,SUM(E214:N214),
IF($O$5=Master!$D$4,SUM(E214:O214),
IF($P$5=Master!$D$4,SUM(E214:P214),0))))))))))))</f>
        <v>733172.85999999987</v>
      </c>
      <c r="V214" s="97"/>
    </row>
    <row r="215" spans="2:22" x14ac:dyDescent="0.2">
      <c r="B215" s="95"/>
      <c r="C215" s="98" t="s">
        <v>59</v>
      </c>
      <c r="D215" s="99" t="s">
        <v>60</v>
      </c>
      <c r="E215" s="100">
        <v>190572.28000000003</v>
      </c>
      <c r="F215" s="100">
        <v>194084.87000000002</v>
      </c>
      <c r="G215" s="100">
        <v>274176.24000000005</v>
      </c>
      <c r="H215" s="100">
        <v>230791.57000000004</v>
      </c>
      <c r="I215" s="100">
        <v>219895.28</v>
      </c>
      <c r="J215" s="100">
        <v>208592.27000000005</v>
      </c>
      <c r="K215" s="100">
        <v>220297.02</v>
      </c>
      <c r="L215" s="100">
        <v>201757.56</v>
      </c>
      <c r="M215" s="100">
        <v>202187.76999999996</v>
      </c>
      <c r="N215" s="100">
        <v>221072.77000000002</v>
      </c>
      <c r="O215" s="100">
        <v>238510.40999999997</v>
      </c>
      <c r="P215" s="100">
        <v>370702.578999997</v>
      </c>
      <c r="Q215" s="135">
        <f t="shared" si="4"/>
        <v>2772640.6189999976</v>
      </c>
      <c r="R215" s="97"/>
      <c r="T215" s="95"/>
      <c r="U215" s="100">
        <f>IF($E$5=Master!$D$4,E215,
IF($F$5=Master!$D$4,SUM(E215:F215),
IF($G$5=Master!$D$4,SUM(E215:G215),
IF($H$5=Master!$D$4,SUM(E215:H215),
IF($I$5=Master!$D$4,SUM(E215:I215),
IF($J$5=Master!$D$4,SUM(E215:J215),
IF($K$5=Master!$D$4,SUM(E215:K215),
IF($L$5=Master!$D$4,SUM(E215:L215),
IF($M$5=Master!$D$4,SUM(E215:M215),
IF($N$5=Master!$D$4,SUM(E215:N215),
IF($O$5=Master!$D$4,SUM(E215:O215),
IF($P$5=Master!$D$4,SUM(E215:P215),0))))))))))))</f>
        <v>658833.39000000013</v>
      </c>
      <c r="V215" s="97"/>
    </row>
    <row r="216" spans="2:22" x14ac:dyDescent="0.2">
      <c r="B216" s="95"/>
      <c r="C216" s="98" t="s">
        <v>61</v>
      </c>
      <c r="D216" s="99" t="s">
        <v>62</v>
      </c>
      <c r="E216" s="100">
        <v>540505.04000000015</v>
      </c>
      <c r="F216" s="100">
        <v>552613.70000000019</v>
      </c>
      <c r="G216" s="100">
        <v>1039309.0700000003</v>
      </c>
      <c r="H216" s="100">
        <v>1630404.2000000007</v>
      </c>
      <c r="I216" s="100">
        <v>2252616.7700000005</v>
      </c>
      <c r="J216" s="100">
        <v>737210.87000000023</v>
      </c>
      <c r="K216" s="100">
        <v>998841.09000000008</v>
      </c>
      <c r="L216" s="100">
        <v>897363.2300000008</v>
      </c>
      <c r="M216" s="100">
        <v>761056.54</v>
      </c>
      <c r="N216" s="100">
        <v>991989.55000000028</v>
      </c>
      <c r="O216" s="100">
        <v>913572.54000000015</v>
      </c>
      <c r="P216" s="100">
        <v>1858443.999000041</v>
      </c>
      <c r="Q216" s="135">
        <f t="shared" si="4"/>
        <v>13173926.599000044</v>
      </c>
      <c r="R216" s="97"/>
      <c r="T216" s="95"/>
      <c r="U216" s="100">
        <f>IF($E$5=Master!$D$4,E216,
IF($F$5=Master!$D$4,SUM(E216:F216),
IF($G$5=Master!$D$4,SUM(E216:G216),
IF($H$5=Master!$D$4,SUM(E216:H216),
IF($I$5=Master!$D$4,SUM(E216:I216),
IF($J$5=Master!$D$4,SUM(E216:J216),
IF($K$5=Master!$D$4,SUM(E216:K216),
IF($L$5=Master!$D$4,SUM(E216:L216),
IF($M$5=Master!$D$4,SUM(E216:M216),
IF($N$5=Master!$D$4,SUM(E216:N216),
IF($O$5=Master!$D$4,SUM(E216:O216),
IF($P$5=Master!$D$4,SUM(E216:P216),0))))))))))))</f>
        <v>2132427.8100000005</v>
      </c>
      <c r="V216" s="97"/>
    </row>
    <row r="217" spans="2:22" x14ac:dyDescent="0.2">
      <c r="B217" s="95"/>
      <c r="C217" s="133" t="s">
        <v>63</v>
      </c>
      <c r="D217" s="134" t="s">
        <v>64</v>
      </c>
      <c r="E217" s="136">
        <f>+E218</f>
        <v>418104.54999999993</v>
      </c>
      <c r="F217" s="136">
        <f t="shared" ref="F217:P217" si="9">+F218</f>
        <v>396786.27999999997</v>
      </c>
      <c r="G217" s="136">
        <f t="shared" si="9"/>
        <v>1288631.48</v>
      </c>
      <c r="H217" s="136">
        <f t="shared" si="9"/>
        <v>1641553.82</v>
      </c>
      <c r="I217" s="136">
        <f t="shared" si="9"/>
        <v>1385426.1099999999</v>
      </c>
      <c r="J217" s="136">
        <f t="shared" si="9"/>
        <v>1315264.8900000001</v>
      </c>
      <c r="K217" s="136">
        <f t="shared" si="9"/>
        <v>1316322.5799999998</v>
      </c>
      <c r="L217" s="136">
        <f t="shared" si="9"/>
        <v>612681.70000000007</v>
      </c>
      <c r="M217" s="136">
        <f t="shared" si="9"/>
        <v>915923.81</v>
      </c>
      <c r="N217" s="136">
        <f t="shared" si="9"/>
        <v>1102491.54</v>
      </c>
      <c r="O217" s="136">
        <f t="shared" si="9"/>
        <v>1141261.3800000001</v>
      </c>
      <c r="P217" s="136">
        <f t="shared" si="9"/>
        <v>3465775.7299999846</v>
      </c>
      <c r="Q217" s="135">
        <f t="shared" si="4"/>
        <v>15000223.869999986</v>
      </c>
      <c r="R217" s="97"/>
      <c r="T217" s="95"/>
      <c r="U217" s="100">
        <f>IF($E$5=Master!$D$4,E217,
IF($F$5=Master!$D$4,SUM(E217:F217),
IF($G$5=Master!$D$4,SUM(E217:G217),
IF($H$5=Master!$D$4,SUM(E217:H217),
IF($I$5=Master!$D$4,SUM(E217:I217),
IF($J$5=Master!$D$4,SUM(E217:J217),
IF($K$5=Master!$D$4,SUM(E217:K217),
IF($L$5=Master!$D$4,SUM(E217:L217),
IF($M$5=Master!$D$4,SUM(E217:M217),
IF($N$5=Master!$D$4,SUM(E217:N217),
IF($O$5=Master!$D$4,SUM(E217:O217),
IF($P$5=Master!$D$4,SUM(E217:P217),0))))))))))))</f>
        <v>2103522.3099999996</v>
      </c>
      <c r="V217" s="97"/>
    </row>
    <row r="218" spans="2:22" x14ac:dyDescent="0.2">
      <c r="B218" s="95"/>
      <c r="C218" s="98" t="s">
        <v>65</v>
      </c>
      <c r="D218" s="99" t="s">
        <v>64</v>
      </c>
      <c r="E218" s="100">
        <v>418104.54999999993</v>
      </c>
      <c r="F218" s="100">
        <v>396786.27999999997</v>
      </c>
      <c r="G218" s="100">
        <v>1288631.48</v>
      </c>
      <c r="H218" s="100">
        <v>1641553.82</v>
      </c>
      <c r="I218" s="100">
        <v>1385426.1099999999</v>
      </c>
      <c r="J218" s="100">
        <v>1315264.8900000001</v>
      </c>
      <c r="K218" s="100">
        <v>1316322.5799999998</v>
      </c>
      <c r="L218" s="100">
        <v>612681.70000000007</v>
      </c>
      <c r="M218" s="100">
        <v>915923.81</v>
      </c>
      <c r="N218" s="100">
        <v>1102491.54</v>
      </c>
      <c r="O218" s="100">
        <v>1141261.3800000001</v>
      </c>
      <c r="P218" s="100">
        <v>3465775.7299999846</v>
      </c>
      <c r="Q218" s="135">
        <f t="shared" si="4"/>
        <v>15000223.869999986</v>
      </c>
      <c r="R218" s="97"/>
      <c r="T218" s="95"/>
      <c r="U218" s="100">
        <f>IF($E$5=Master!$D$4,E218,
IF($F$5=Master!$D$4,SUM(E218:F218),
IF($G$5=Master!$D$4,SUM(E218:G218),
IF($H$5=Master!$D$4,SUM(E218:H218),
IF($I$5=Master!$D$4,SUM(E218:I218),
IF($J$5=Master!$D$4,SUM(E218:J218),
IF($K$5=Master!$D$4,SUM(E218:K218),
IF($L$5=Master!$D$4,SUM(E218:L218),
IF($M$5=Master!$D$4,SUM(E218:M218),
IF($N$5=Master!$D$4,SUM(E218:N218),
IF($O$5=Master!$D$4,SUM(E218:O218),
IF($P$5=Master!$D$4,SUM(E218:P218),0))))))))))))</f>
        <v>2103522.3099999996</v>
      </c>
      <c r="V218" s="97"/>
    </row>
    <row r="219" spans="2:22" x14ac:dyDescent="0.2">
      <c r="B219" s="95"/>
      <c r="C219" s="133" t="s">
        <v>66</v>
      </c>
      <c r="D219" s="134" t="s">
        <v>67</v>
      </c>
      <c r="E219" s="136">
        <f>+E220</f>
        <v>0</v>
      </c>
      <c r="F219" s="136">
        <f t="shared" ref="F219:P219" si="10">+F220</f>
        <v>0</v>
      </c>
      <c r="G219" s="136">
        <f t="shared" si="10"/>
        <v>0</v>
      </c>
      <c r="H219" s="136">
        <f t="shared" si="10"/>
        <v>0</v>
      </c>
      <c r="I219" s="136">
        <f t="shared" si="10"/>
        <v>0</v>
      </c>
      <c r="J219" s="136">
        <f t="shared" si="10"/>
        <v>0</v>
      </c>
      <c r="K219" s="136">
        <f t="shared" si="10"/>
        <v>0</v>
      </c>
      <c r="L219" s="136">
        <f t="shared" si="10"/>
        <v>0</v>
      </c>
      <c r="M219" s="136">
        <f t="shared" si="10"/>
        <v>0</v>
      </c>
      <c r="N219" s="136">
        <f t="shared" si="10"/>
        <v>0</v>
      </c>
      <c r="O219" s="136">
        <f t="shared" si="10"/>
        <v>0</v>
      </c>
      <c r="P219" s="136">
        <f t="shared" si="10"/>
        <v>0</v>
      </c>
      <c r="Q219" s="135">
        <f t="shared" si="4"/>
        <v>0</v>
      </c>
      <c r="R219" s="97"/>
      <c r="T219" s="95"/>
      <c r="U219" s="100">
        <f>IF($E$5=Master!$D$4,E219,
IF($F$5=Master!$D$4,SUM(E219:F219),
IF($G$5=Master!$D$4,SUM(E219:G219),
IF($H$5=Master!$D$4,SUM(E219:H219),
IF($I$5=Master!$D$4,SUM(E219:I219),
IF($J$5=Master!$D$4,SUM(E219:J219),
IF($K$5=Master!$D$4,SUM(E219:K219),
IF($L$5=Master!$D$4,SUM(E219:L219),
IF($M$5=Master!$D$4,SUM(E219:M219),
IF($N$5=Master!$D$4,SUM(E219:N219),
IF($O$5=Master!$D$4,SUM(E219:O219),
IF($P$5=Master!$D$4,SUM(E219:P219),0))))))))))))</f>
        <v>0</v>
      </c>
      <c r="V219" s="97"/>
    </row>
    <row r="220" spans="2:22" x14ac:dyDescent="0.2">
      <c r="B220" s="95"/>
      <c r="C220" s="98" t="s">
        <v>68</v>
      </c>
      <c r="D220" s="99" t="s">
        <v>67</v>
      </c>
      <c r="E220" s="100">
        <v>0</v>
      </c>
      <c r="F220" s="100">
        <v>0</v>
      </c>
      <c r="G220" s="100">
        <v>0</v>
      </c>
      <c r="H220" s="100">
        <v>0</v>
      </c>
      <c r="I220" s="100">
        <v>0</v>
      </c>
      <c r="J220" s="100">
        <v>0</v>
      </c>
      <c r="K220" s="100">
        <v>0</v>
      </c>
      <c r="L220" s="100">
        <v>0</v>
      </c>
      <c r="M220" s="100">
        <v>0</v>
      </c>
      <c r="N220" s="100">
        <v>0</v>
      </c>
      <c r="O220" s="100">
        <v>0</v>
      </c>
      <c r="P220" s="100">
        <v>0</v>
      </c>
      <c r="Q220" s="135">
        <f t="shared" si="4"/>
        <v>0</v>
      </c>
      <c r="R220" s="97"/>
      <c r="T220" s="95"/>
      <c r="U220" s="100">
        <f>IF($E$5=Master!$D$4,E220,
IF($F$5=Master!$D$4,SUM(E220:F220),
IF($G$5=Master!$D$4,SUM(E220:G220),
IF($H$5=Master!$D$4,SUM(E220:H220),
IF($I$5=Master!$D$4,SUM(E220:I220),
IF($J$5=Master!$D$4,SUM(E220:J220),
IF($K$5=Master!$D$4,SUM(E220:K220),
IF($L$5=Master!$D$4,SUM(E220:L220),
IF($M$5=Master!$D$4,SUM(E220:M220),
IF($N$5=Master!$D$4,SUM(E220:N220),
IF($O$5=Master!$D$4,SUM(E220:O220),
IF($P$5=Master!$D$4,SUM(E220:P220),0))))))))))))</f>
        <v>0</v>
      </c>
      <c r="V220" s="97"/>
    </row>
    <row r="221" spans="2:22" x14ac:dyDescent="0.2">
      <c r="B221" s="95"/>
      <c r="C221" s="133" t="s">
        <v>69</v>
      </c>
      <c r="D221" s="134" t="s">
        <v>70</v>
      </c>
      <c r="E221" s="136">
        <f>+E222</f>
        <v>208070.8899999999</v>
      </c>
      <c r="F221" s="136">
        <f t="shared" ref="F221:P221" si="11">+F222</f>
        <v>226633.12999999992</v>
      </c>
      <c r="G221" s="136">
        <f t="shared" si="11"/>
        <v>362580.89999999991</v>
      </c>
      <c r="H221" s="136">
        <f t="shared" si="11"/>
        <v>280900.15999999997</v>
      </c>
      <c r="I221" s="136">
        <f t="shared" si="11"/>
        <v>287351</v>
      </c>
      <c r="J221" s="136">
        <f t="shared" si="11"/>
        <v>281055.91999999987</v>
      </c>
      <c r="K221" s="136">
        <f t="shared" si="11"/>
        <v>432800.0400000001</v>
      </c>
      <c r="L221" s="136">
        <f t="shared" si="11"/>
        <v>263449.3</v>
      </c>
      <c r="M221" s="136">
        <f t="shared" si="11"/>
        <v>263571.37999999995</v>
      </c>
      <c r="N221" s="136">
        <f t="shared" si="11"/>
        <v>306139.88</v>
      </c>
      <c r="O221" s="136">
        <f t="shared" si="11"/>
        <v>333941.11000000004</v>
      </c>
      <c r="P221" s="136">
        <f t="shared" si="11"/>
        <v>527819.91999999993</v>
      </c>
      <c r="Q221" s="135">
        <f t="shared" si="4"/>
        <v>3774313.629999999</v>
      </c>
      <c r="R221" s="97"/>
      <c r="T221" s="95"/>
      <c r="U221" s="100">
        <f>IF($E$5=Master!$D$4,E221,
IF($F$5=Master!$D$4,SUM(E221:F221),
IF($G$5=Master!$D$4,SUM(E221:G221),
IF($H$5=Master!$D$4,SUM(E221:H221),
IF($I$5=Master!$D$4,SUM(E221:I221),
IF($J$5=Master!$D$4,SUM(E221:J221),
IF($K$5=Master!$D$4,SUM(E221:K221),
IF($L$5=Master!$D$4,SUM(E221:L221),
IF($M$5=Master!$D$4,SUM(E221:M221),
IF($N$5=Master!$D$4,SUM(E221:N221),
IF($O$5=Master!$D$4,SUM(E221:O221),
IF($P$5=Master!$D$4,SUM(E221:P221),0))))))))))))</f>
        <v>797284.91999999969</v>
      </c>
      <c r="V221" s="97"/>
    </row>
    <row r="222" spans="2:22" x14ac:dyDescent="0.2">
      <c r="B222" s="95"/>
      <c r="C222" s="98" t="s">
        <v>71</v>
      </c>
      <c r="D222" s="99" t="s">
        <v>70</v>
      </c>
      <c r="E222" s="100">
        <v>208070.8899999999</v>
      </c>
      <c r="F222" s="100">
        <v>226633.12999999992</v>
      </c>
      <c r="G222" s="100">
        <v>362580.89999999991</v>
      </c>
      <c r="H222" s="100">
        <v>280900.15999999997</v>
      </c>
      <c r="I222" s="100">
        <v>287351</v>
      </c>
      <c r="J222" s="100">
        <v>281055.91999999987</v>
      </c>
      <c r="K222" s="100">
        <v>432800.0400000001</v>
      </c>
      <c r="L222" s="100">
        <v>263449.3</v>
      </c>
      <c r="M222" s="100">
        <v>263571.37999999995</v>
      </c>
      <c r="N222" s="100">
        <v>306139.88</v>
      </c>
      <c r="O222" s="100">
        <v>333941.11000000004</v>
      </c>
      <c r="P222" s="100">
        <v>527819.91999999993</v>
      </c>
      <c r="Q222" s="135">
        <f t="shared" si="4"/>
        <v>3774313.629999999</v>
      </c>
      <c r="R222" s="97"/>
      <c r="T222" s="95"/>
      <c r="U222" s="100">
        <f>IF($E$5=Master!$D$4,E222,
IF($F$5=Master!$D$4,SUM(E222:F222),
IF($G$5=Master!$D$4,SUM(E222:G222),
IF($H$5=Master!$D$4,SUM(E222:H222),
IF($I$5=Master!$D$4,SUM(E222:I222),
IF($J$5=Master!$D$4,SUM(E222:J222),
IF($K$5=Master!$D$4,SUM(E222:K222),
IF($L$5=Master!$D$4,SUM(E222:L222),
IF($M$5=Master!$D$4,SUM(E222:M222),
IF($N$5=Master!$D$4,SUM(E222:N222),
IF($O$5=Master!$D$4,SUM(E222:O222),
IF($P$5=Master!$D$4,SUM(E222:P222),0))))))))))))</f>
        <v>797284.91999999969</v>
      </c>
      <c r="V222" s="97"/>
    </row>
    <row r="223" spans="2:22" x14ac:dyDescent="0.2">
      <c r="B223" s="95"/>
      <c r="C223" s="133" t="s">
        <v>72</v>
      </c>
      <c r="D223" s="134" t="s">
        <v>73</v>
      </c>
      <c r="E223" s="136">
        <f>+E224</f>
        <v>3937876.35</v>
      </c>
      <c r="F223" s="136">
        <f t="shared" ref="F223:P223" si="12">+F224</f>
        <v>3710894.9200000004</v>
      </c>
      <c r="G223" s="136">
        <f t="shared" si="12"/>
        <v>26531298.140000001</v>
      </c>
      <c r="H223" s="136">
        <f t="shared" si="12"/>
        <v>22742112.860000003</v>
      </c>
      <c r="I223" s="136">
        <f t="shared" si="12"/>
        <v>13133031.279999999</v>
      </c>
      <c r="J223" s="136">
        <f t="shared" si="12"/>
        <v>7200428.8999999985</v>
      </c>
      <c r="K223" s="136">
        <f t="shared" si="12"/>
        <v>4689413.4099999992</v>
      </c>
      <c r="L223" s="136">
        <f t="shared" si="12"/>
        <v>5401129.0799999991</v>
      </c>
      <c r="M223" s="136">
        <f t="shared" si="12"/>
        <v>23671938.620000005</v>
      </c>
      <c r="N223" s="136">
        <f t="shared" si="12"/>
        <v>14830205.08</v>
      </c>
      <c r="O223" s="136">
        <f t="shared" si="12"/>
        <v>10432199.239999998</v>
      </c>
      <c r="P223" s="136">
        <f t="shared" si="12"/>
        <v>26149476.120000005</v>
      </c>
      <c r="Q223" s="135">
        <f t="shared" si="4"/>
        <v>162430004.00000003</v>
      </c>
      <c r="R223" s="97"/>
      <c r="T223" s="95"/>
      <c r="U223" s="100">
        <f>IF($E$5=Master!$D$4,E223,
IF($F$5=Master!$D$4,SUM(E223:F223),
IF($G$5=Master!$D$4,SUM(E223:G223),
IF($H$5=Master!$D$4,SUM(E223:H223),
IF($I$5=Master!$D$4,SUM(E223:I223),
IF($J$5=Master!$D$4,SUM(E223:J223),
IF($K$5=Master!$D$4,SUM(E223:K223),
IF($L$5=Master!$D$4,SUM(E223:L223),
IF($M$5=Master!$D$4,SUM(E223:M223),
IF($N$5=Master!$D$4,SUM(E223:N223),
IF($O$5=Master!$D$4,SUM(E223:O223),
IF($P$5=Master!$D$4,SUM(E223:P223),0))))))))))))</f>
        <v>34180069.410000004</v>
      </c>
      <c r="V223" s="97"/>
    </row>
    <row r="224" spans="2:22" x14ac:dyDescent="0.2">
      <c r="B224" s="95"/>
      <c r="C224" s="98" t="s">
        <v>74</v>
      </c>
      <c r="D224" s="99" t="s">
        <v>73</v>
      </c>
      <c r="E224" s="100">
        <v>3937876.35</v>
      </c>
      <c r="F224" s="100">
        <v>3710894.9200000004</v>
      </c>
      <c r="G224" s="100">
        <v>26531298.140000001</v>
      </c>
      <c r="H224" s="100">
        <v>22742112.860000003</v>
      </c>
      <c r="I224" s="100">
        <v>13133031.279999999</v>
      </c>
      <c r="J224" s="100">
        <v>7200428.8999999985</v>
      </c>
      <c r="K224" s="100">
        <v>4689413.4099999992</v>
      </c>
      <c r="L224" s="100">
        <v>5401129.0799999991</v>
      </c>
      <c r="M224" s="100">
        <v>23671938.620000005</v>
      </c>
      <c r="N224" s="100">
        <v>14830205.08</v>
      </c>
      <c r="O224" s="100">
        <v>10432199.239999998</v>
      </c>
      <c r="P224" s="100">
        <v>26149476.120000005</v>
      </c>
      <c r="Q224" s="135">
        <f t="shared" si="4"/>
        <v>162430004.00000003</v>
      </c>
      <c r="R224" s="97"/>
      <c r="T224" s="95"/>
      <c r="U224" s="100">
        <f>IF($E$5=Master!$D$4,E224,
IF($F$5=Master!$D$4,SUM(E224:F224),
IF($G$5=Master!$D$4,SUM(E224:G224),
IF($H$5=Master!$D$4,SUM(E224:H224),
IF($I$5=Master!$D$4,SUM(E224:I224),
IF($J$5=Master!$D$4,SUM(E224:J224),
IF($K$5=Master!$D$4,SUM(E224:K224),
IF($L$5=Master!$D$4,SUM(E224:L224),
IF($M$5=Master!$D$4,SUM(E224:M224),
IF($N$5=Master!$D$4,SUM(E224:N224),
IF($O$5=Master!$D$4,SUM(E224:O224),
IF($P$5=Master!$D$4,SUM(E224:P224),0))))))))))))</f>
        <v>34180069.410000004</v>
      </c>
      <c r="V224" s="97"/>
    </row>
    <row r="225" spans="2:22" x14ac:dyDescent="0.2">
      <c r="B225" s="95"/>
      <c r="C225" s="133" t="s">
        <v>75</v>
      </c>
      <c r="D225" s="134" t="s">
        <v>76</v>
      </c>
      <c r="E225" s="136">
        <f>+E226</f>
        <v>0</v>
      </c>
      <c r="F225" s="136">
        <f t="shared" ref="F225:P225" si="13">+F226</f>
        <v>0</v>
      </c>
      <c r="G225" s="136">
        <f t="shared" si="13"/>
        <v>0</v>
      </c>
      <c r="H225" s="136">
        <f t="shared" si="13"/>
        <v>0</v>
      </c>
      <c r="I225" s="136">
        <f t="shared" si="13"/>
        <v>0</v>
      </c>
      <c r="J225" s="136">
        <f t="shared" si="13"/>
        <v>0</v>
      </c>
      <c r="K225" s="136">
        <f t="shared" si="13"/>
        <v>0</v>
      </c>
      <c r="L225" s="136">
        <f t="shared" si="13"/>
        <v>0</v>
      </c>
      <c r="M225" s="136">
        <f t="shared" si="13"/>
        <v>0</v>
      </c>
      <c r="N225" s="136">
        <f t="shared" si="13"/>
        <v>0</v>
      </c>
      <c r="O225" s="136">
        <f t="shared" si="13"/>
        <v>0</v>
      </c>
      <c r="P225" s="136">
        <f t="shared" si="13"/>
        <v>0</v>
      </c>
      <c r="Q225" s="135">
        <f t="shared" si="4"/>
        <v>0</v>
      </c>
      <c r="R225" s="97"/>
      <c r="T225" s="95"/>
      <c r="U225" s="100">
        <f>IF($E$5=Master!$D$4,E225,
IF($F$5=Master!$D$4,SUM(E225:F225),
IF($G$5=Master!$D$4,SUM(E225:G225),
IF($H$5=Master!$D$4,SUM(E225:H225),
IF($I$5=Master!$D$4,SUM(E225:I225),
IF($J$5=Master!$D$4,SUM(E225:J225),
IF($K$5=Master!$D$4,SUM(E225:K225),
IF($L$5=Master!$D$4,SUM(E225:L225),
IF($M$5=Master!$D$4,SUM(E225:M225),
IF($N$5=Master!$D$4,SUM(E225:N225),
IF($O$5=Master!$D$4,SUM(E225:O225),
IF($P$5=Master!$D$4,SUM(E225:P225),0))))))))))))</f>
        <v>0</v>
      </c>
      <c r="V225" s="97"/>
    </row>
    <row r="226" spans="2:22" x14ac:dyDescent="0.2">
      <c r="B226" s="95"/>
      <c r="C226" s="98" t="s">
        <v>77</v>
      </c>
      <c r="D226" s="99" t="s">
        <v>76</v>
      </c>
      <c r="E226" s="100">
        <v>0</v>
      </c>
      <c r="F226" s="100">
        <v>0</v>
      </c>
      <c r="G226" s="100">
        <v>0</v>
      </c>
      <c r="H226" s="100">
        <v>0</v>
      </c>
      <c r="I226" s="100">
        <v>0</v>
      </c>
      <c r="J226" s="100">
        <v>0</v>
      </c>
      <c r="K226" s="100">
        <v>0</v>
      </c>
      <c r="L226" s="100">
        <v>0</v>
      </c>
      <c r="M226" s="100">
        <v>0</v>
      </c>
      <c r="N226" s="100">
        <v>0</v>
      </c>
      <c r="O226" s="100">
        <v>0</v>
      </c>
      <c r="P226" s="100">
        <v>0</v>
      </c>
      <c r="Q226" s="135">
        <f t="shared" si="4"/>
        <v>0</v>
      </c>
      <c r="R226" s="97"/>
      <c r="T226" s="95"/>
      <c r="U226" s="100">
        <f>IF($E$5=Master!$D$4,E226,
IF($F$5=Master!$D$4,SUM(E226:F226),
IF($G$5=Master!$D$4,SUM(E226:G226),
IF($H$5=Master!$D$4,SUM(E226:H226),
IF($I$5=Master!$D$4,SUM(E226:I226),
IF($J$5=Master!$D$4,SUM(E226:J226),
IF($K$5=Master!$D$4,SUM(E226:K226),
IF($L$5=Master!$D$4,SUM(E226:L226),
IF($M$5=Master!$D$4,SUM(E226:M226),
IF($N$5=Master!$D$4,SUM(E226:N226),
IF($O$5=Master!$D$4,SUM(E226:O226),
IF($P$5=Master!$D$4,SUM(E226:P226),0))))))))))))</f>
        <v>0</v>
      </c>
      <c r="V226" s="97"/>
    </row>
    <row r="227" spans="2:22" x14ac:dyDescent="0.2">
      <c r="B227" s="95"/>
      <c r="C227" s="131" t="s">
        <v>78</v>
      </c>
      <c r="D227" s="132" t="s">
        <v>79</v>
      </c>
      <c r="E227" s="135">
        <f>+E228+E230+E232+E234+E236</f>
        <v>5067089.93</v>
      </c>
      <c r="F227" s="135">
        <f t="shared" ref="F227:P227" si="14">+F228+F230+F232+F234+F236</f>
        <v>5987707.6799999978</v>
      </c>
      <c r="G227" s="135">
        <f t="shared" si="14"/>
        <v>6970932.6099999938</v>
      </c>
      <c r="H227" s="135">
        <f t="shared" si="14"/>
        <v>7422548.6899999967</v>
      </c>
      <c r="I227" s="135">
        <f t="shared" si="14"/>
        <v>6631776.8200000012</v>
      </c>
      <c r="J227" s="135">
        <f t="shared" si="14"/>
        <v>6471707.3199999975</v>
      </c>
      <c r="K227" s="135">
        <f t="shared" si="14"/>
        <v>7508469.080000001</v>
      </c>
      <c r="L227" s="135">
        <f t="shared" si="14"/>
        <v>6179284.4399999985</v>
      </c>
      <c r="M227" s="135">
        <f t="shared" si="14"/>
        <v>7118595.5300000003</v>
      </c>
      <c r="N227" s="135">
        <f t="shared" si="14"/>
        <v>7302490.1099999966</v>
      </c>
      <c r="O227" s="135">
        <f t="shared" si="14"/>
        <v>6762539.1300000027</v>
      </c>
      <c r="P227" s="135">
        <f t="shared" si="14"/>
        <v>13044705.894000268</v>
      </c>
      <c r="Q227" s="135">
        <f t="shared" si="4"/>
        <v>86467847.234000251</v>
      </c>
      <c r="R227" s="97"/>
      <c r="T227" s="95"/>
      <c r="U227" s="100">
        <f>IF($E$5=Master!$D$4,E227,
IF($F$5=Master!$D$4,SUM(E227:F227),
IF($G$5=Master!$D$4,SUM(E227:G227),
IF($H$5=Master!$D$4,SUM(E227:H227),
IF($I$5=Master!$D$4,SUM(E227:I227),
IF($J$5=Master!$D$4,SUM(E227:J227),
IF($K$5=Master!$D$4,SUM(E227:K227),
IF($L$5=Master!$D$4,SUM(E227:L227),
IF($M$5=Master!$D$4,SUM(E227:M227),
IF($N$5=Master!$D$4,SUM(E227:N227),
IF($O$5=Master!$D$4,SUM(E227:O227),
IF($P$5=Master!$D$4,SUM(E227:P227),0))))))))))))</f>
        <v>18025730.219999991</v>
      </c>
      <c r="V227" s="97"/>
    </row>
    <row r="228" spans="2:22" x14ac:dyDescent="0.2">
      <c r="B228" s="95"/>
      <c r="C228" s="133" t="s">
        <v>80</v>
      </c>
      <c r="D228" s="134" t="s">
        <v>81</v>
      </c>
      <c r="E228" s="136">
        <f>+E229</f>
        <v>5020439.26</v>
      </c>
      <c r="F228" s="136">
        <f t="shared" ref="F228:P228" si="15">+F229</f>
        <v>5913576.0699999975</v>
      </c>
      <c r="G228" s="136">
        <f t="shared" si="15"/>
        <v>6801972.3199999938</v>
      </c>
      <c r="H228" s="136">
        <f t="shared" si="15"/>
        <v>7235399.5599999968</v>
      </c>
      <c r="I228" s="136">
        <f t="shared" si="15"/>
        <v>6516659.6300000008</v>
      </c>
      <c r="J228" s="136">
        <f t="shared" si="15"/>
        <v>6348085.7099999972</v>
      </c>
      <c r="K228" s="136">
        <f t="shared" si="15"/>
        <v>7361978.5100000007</v>
      </c>
      <c r="L228" s="136">
        <f t="shared" si="15"/>
        <v>6076675.0799999982</v>
      </c>
      <c r="M228" s="136">
        <f t="shared" si="15"/>
        <v>6975209.8100000005</v>
      </c>
      <c r="N228" s="136">
        <f t="shared" si="15"/>
        <v>7155661.759999997</v>
      </c>
      <c r="O228" s="136">
        <f t="shared" si="15"/>
        <v>6621723.9700000025</v>
      </c>
      <c r="P228" s="136">
        <f t="shared" si="15"/>
        <v>12594769.765000269</v>
      </c>
      <c r="Q228" s="135">
        <f t="shared" si="4"/>
        <v>84622151.445000246</v>
      </c>
      <c r="R228" s="97"/>
      <c r="T228" s="95"/>
      <c r="U228" s="100">
        <f>IF($E$5=Master!$D$4,E228,
IF($F$5=Master!$D$4,SUM(E228:F228),
IF($G$5=Master!$D$4,SUM(E228:G228),
IF($H$5=Master!$D$4,SUM(E228:H228),
IF($I$5=Master!$D$4,SUM(E228:I228),
IF($J$5=Master!$D$4,SUM(E228:J228),
IF($K$5=Master!$D$4,SUM(E228:K228),
IF($L$5=Master!$D$4,SUM(E228:L228),
IF($M$5=Master!$D$4,SUM(E228:M228),
IF($N$5=Master!$D$4,SUM(E228:N228),
IF($O$5=Master!$D$4,SUM(E228:O228),
IF($P$5=Master!$D$4,SUM(E228:P228),0))))))))))))</f>
        <v>17735987.649999991</v>
      </c>
      <c r="V228" s="97"/>
    </row>
    <row r="229" spans="2:22" x14ac:dyDescent="0.2">
      <c r="B229" s="95"/>
      <c r="C229" s="98" t="s">
        <v>82</v>
      </c>
      <c r="D229" s="99" t="s">
        <v>81</v>
      </c>
      <c r="E229" s="100">
        <v>5020439.26</v>
      </c>
      <c r="F229" s="100">
        <v>5913576.0699999975</v>
      </c>
      <c r="G229" s="100">
        <v>6801972.3199999938</v>
      </c>
      <c r="H229" s="100">
        <v>7235399.5599999968</v>
      </c>
      <c r="I229" s="100">
        <v>6516659.6300000008</v>
      </c>
      <c r="J229" s="100">
        <v>6348085.7099999972</v>
      </c>
      <c r="K229" s="100">
        <v>7361978.5100000007</v>
      </c>
      <c r="L229" s="100">
        <v>6076675.0799999982</v>
      </c>
      <c r="M229" s="100">
        <v>6975209.8100000005</v>
      </c>
      <c r="N229" s="100">
        <v>7155661.759999997</v>
      </c>
      <c r="O229" s="100">
        <v>6621723.9700000025</v>
      </c>
      <c r="P229" s="100">
        <v>12594769.765000269</v>
      </c>
      <c r="Q229" s="135">
        <f t="shared" si="4"/>
        <v>84622151.445000246</v>
      </c>
      <c r="R229" s="97"/>
      <c r="T229" s="95"/>
      <c r="U229" s="100">
        <f>IF($E$5=Master!$D$4,E229,
IF($F$5=Master!$D$4,SUM(E229:F229),
IF($G$5=Master!$D$4,SUM(E229:G229),
IF($H$5=Master!$D$4,SUM(E229:H229),
IF($I$5=Master!$D$4,SUM(E229:I229),
IF($J$5=Master!$D$4,SUM(E229:J229),
IF($K$5=Master!$D$4,SUM(E229:K229),
IF($L$5=Master!$D$4,SUM(E229:L229),
IF($M$5=Master!$D$4,SUM(E229:M229),
IF($N$5=Master!$D$4,SUM(E229:N229),
IF($O$5=Master!$D$4,SUM(E229:O229),
IF($P$5=Master!$D$4,SUM(E229:P229),0))))))))))))</f>
        <v>17735987.649999991</v>
      </c>
      <c r="V229" s="97"/>
    </row>
    <row r="230" spans="2:22" x14ac:dyDescent="0.2">
      <c r="B230" s="95"/>
      <c r="C230" s="133" t="s">
        <v>83</v>
      </c>
      <c r="D230" s="134" t="s">
        <v>84</v>
      </c>
      <c r="E230" s="136">
        <v>0</v>
      </c>
      <c r="F230" s="136">
        <v>0</v>
      </c>
      <c r="G230" s="136">
        <v>0</v>
      </c>
      <c r="H230" s="136">
        <v>0</v>
      </c>
      <c r="I230" s="136">
        <v>0</v>
      </c>
      <c r="J230" s="136">
        <v>0</v>
      </c>
      <c r="K230" s="136">
        <v>0</v>
      </c>
      <c r="L230" s="136">
        <v>0</v>
      </c>
      <c r="M230" s="136">
        <v>0</v>
      </c>
      <c r="N230" s="136">
        <v>0</v>
      </c>
      <c r="O230" s="136">
        <v>0</v>
      </c>
      <c r="P230" s="136">
        <v>0</v>
      </c>
      <c r="Q230" s="135">
        <f t="shared" si="4"/>
        <v>0</v>
      </c>
      <c r="R230" s="97"/>
      <c r="T230" s="95"/>
      <c r="U230" s="100">
        <f>IF($E$5=Master!$D$4,E230,
IF($F$5=Master!$D$4,SUM(E230:F230),
IF($G$5=Master!$D$4,SUM(E230:G230),
IF($H$5=Master!$D$4,SUM(E230:H230),
IF($I$5=Master!$D$4,SUM(E230:I230),
IF($J$5=Master!$D$4,SUM(E230:J230),
IF($K$5=Master!$D$4,SUM(E230:K230),
IF($L$5=Master!$D$4,SUM(E230:L230),
IF($M$5=Master!$D$4,SUM(E230:M230),
IF($N$5=Master!$D$4,SUM(E230:N230),
IF($O$5=Master!$D$4,SUM(E230:O230),
IF($P$5=Master!$D$4,SUM(E230:P230),0))))))))))))</f>
        <v>0</v>
      </c>
      <c r="V230" s="97"/>
    </row>
    <row r="231" spans="2:22" x14ac:dyDescent="0.2">
      <c r="B231" s="95"/>
      <c r="C231" s="98" t="s">
        <v>85</v>
      </c>
      <c r="D231" s="99" t="s">
        <v>84</v>
      </c>
      <c r="E231" s="100">
        <v>0</v>
      </c>
      <c r="F231" s="100">
        <v>0</v>
      </c>
      <c r="G231" s="100">
        <v>0</v>
      </c>
      <c r="H231" s="100">
        <v>0</v>
      </c>
      <c r="I231" s="100">
        <v>0</v>
      </c>
      <c r="J231" s="100">
        <v>0</v>
      </c>
      <c r="K231" s="100">
        <v>0</v>
      </c>
      <c r="L231" s="100">
        <v>0</v>
      </c>
      <c r="M231" s="100">
        <v>0</v>
      </c>
      <c r="N231" s="100">
        <v>0</v>
      </c>
      <c r="O231" s="100">
        <v>0</v>
      </c>
      <c r="P231" s="100">
        <v>0</v>
      </c>
      <c r="Q231" s="135">
        <f t="shared" si="4"/>
        <v>0</v>
      </c>
      <c r="R231" s="97"/>
      <c r="T231" s="95"/>
      <c r="U231" s="100">
        <f>IF($E$5=Master!$D$4,E231,
IF($F$5=Master!$D$4,SUM(E231:F231),
IF($G$5=Master!$D$4,SUM(E231:G231),
IF($H$5=Master!$D$4,SUM(E231:H231),
IF($I$5=Master!$D$4,SUM(E231:I231),
IF($J$5=Master!$D$4,SUM(E231:J231),
IF($K$5=Master!$D$4,SUM(E231:K231),
IF($L$5=Master!$D$4,SUM(E231:L231),
IF($M$5=Master!$D$4,SUM(E231:M231),
IF($N$5=Master!$D$4,SUM(E231:N231),
IF($O$5=Master!$D$4,SUM(E231:O231),
IF($P$5=Master!$D$4,SUM(E231:P231),0))))))))))))</f>
        <v>0</v>
      </c>
      <c r="V231" s="97"/>
    </row>
    <row r="232" spans="2:22" x14ac:dyDescent="0.2">
      <c r="B232" s="95"/>
      <c r="C232" s="133" t="s">
        <v>86</v>
      </c>
      <c r="D232" s="134" t="s">
        <v>87</v>
      </c>
      <c r="E232" s="136">
        <v>0</v>
      </c>
      <c r="F232" s="136">
        <v>0</v>
      </c>
      <c r="G232" s="136">
        <v>0</v>
      </c>
      <c r="H232" s="136">
        <v>0</v>
      </c>
      <c r="I232" s="136">
        <v>0</v>
      </c>
      <c r="J232" s="136">
        <v>0</v>
      </c>
      <c r="K232" s="136">
        <v>0</v>
      </c>
      <c r="L232" s="136">
        <v>0</v>
      </c>
      <c r="M232" s="136">
        <v>0</v>
      </c>
      <c r="N232" s="136">
        <v>0</v>
      </c>
      <c r="O232" s="136">
        <v>0</v>
      </c>
      <c r="P232" s="136">
        <v>0</v>
      </c>
      <c r="Q232" s="135">
        <f t="shared" si="4"/>
        <v>0</v>
      </c>
      <c r="R232" s="97"/>
      <c r="T232" s="95"/>
      <c r="U232" s="100">
        <f>IF($E$5=Master!$D$4,E232,
IF($F$5=Master!$D$4,SUM(E232:F232),
IF($G$5=Master!$D$4,SUM(E232:G232),
IF($H$5=Master!$D$4,SUM(E232:H232),
IF($I$5=Master!$D$4,SUM(E232:I232),
IF($J$5=Master!$D$4,SUM(E232:J232),
IF($K$5=Master!$D$4,SUM(E232:K232),
IF($L$5=Master!$D$4,SUM(E232:L232),
IF($M$5=Master!$D$4,SUM(E232:M232),
IF($N$5=Master!$D$4,SUM(E232:N232),
IF($O$5=Master!$D$4,SUM(E232:O232),
IF($P$5=Master!$D$4,SUM(E232:P232),0))))))))))))</f>
        <v>0</v>
      </c>
      <c r="V232" s="97"/>
    </row>
    <row r="233" spans="2:22" x14ac:dyDescent="0.2">
      <c r="B233" s="95"/>
      <c r="C233" s="98" t="s">
        <v>88</v>
      </c>
      <c r="D233" s="99" t="s">
        <v>87</v>
      </c>
      <c r="E233" s="100">
        <v>0</v>
      </c>
      <c r="F233" s="100">
        <v>0</v>
      </c>
      <c r="G233" s="100">
        <v>0</v>
      </c>
      <c r="H233" s="100">
        <v>0</v>
      </c>
      <c r="I233" s="100">
        <v>0</v>
      </c>
      <c r="J233" s="100">
        <v>0</v>
      </c>
      <c r="K233" s="100">
        <v>0</v>
      </c>
      <c r="L233" s="100">
        <v>0</v>
      </c>
      <c r="M233" s="100">
        <v>0</v>
      </c>
      <c r="N233" s="100">
        <v>0</v>
      </c>
      <c r="O233" s="100">
        <v>0</v>
      </c>
      <c r="P233" s="100">
        <v>0</v>
      </c>
      <c r="Q233" s="135">
        <f t="shared" si="4"/>
        <v>0</v>
      </c>
      <c r="R233" s="97"/>
      <c r="T233" s="95"/>
      <c r="U233" s="100">
        <f>IF($E$5=Master!$D$4,E233,
IF($F$5=Master!$D$4,SUM(E233:F233),
IF($G$5=Master!$D$4,SUM(E233:G233),
IF($H$5=Master!$D$4,SUM(E233:H233),
IF($I$5=Master!$D$4,SUM(E233:I233),
IF($J$5=Master!$D$4,SUM(E233:J233),
IF($K$5=Master!$D$4,SUM(E233:K233),
IF($L$5=Master!$D$4,SUM(E233:L233),
IF($M$5=Master!$D$4,SUM(E233:M233),
IF($N$5=Master!$D$4,SUM(E233:N233),
IF($O$5=Master!$D$4,SUM(E233:O233),
IF($P$5=Master!$D$4,SUM(E233:P233),0))))))))))))</f>
        <v>0</v>
      </c>
      <c r="V233" s="97"/>
    </row>
    <row r="234" spans="2:22" x14ac:dyDescent="0.2">
      <c r="B234" s="95"/>
      <c r="C234" s="133" t="s">
        <v>89</v>
      </c>
      <c r="D234" s="134" t="s">
        <v>90</v>
      </c>
      <c r="E234" s="136">
        <v>0</v>
      </c>
      <c r="F234" s="136">
        <v>0</v>
      </c>
      <c r="G234" s="136">
        <v>0</v>
      </c>
      <c r="H234" s="136">
        <v>0</v>
      </c>
      <c r="I234" s="136">
        <v>0</v>
      </c>
      <c r="J234" s="136">
        <v>0</v>
      </c>
      <c r="K234" s="136">
        <v>0</v>
      </c>
      <c r="L234" s="136">
        <v>0</v>
      </c>
      <c r="M234" s="136">
        <v>0</v>
      </c>
      <c r="N234" s="136">
        <v>0</v>
      </c>
      <c r="O234" s="136">
        <v>0</v>
      </c>
      <c r="P234" s="136">
        <v>0</v>
      </c>
      <c r="Q234" s="135">
        <f t="shared" si="4"/>
        <v>0</v>
      </c>
      <c r="R234" s="97"/>
      <c r="T234" s="95"/>
      <c r="U234" s="100">
        <f>IF($E$5=Master!$D$4,E234,
IF($F$5=Master!$D$4,SUM(E234:F234),
IF($G$5=Master!$D$4,SUM(E234:G234),
IF($H$5=Master!$D$4,SUM(E234:H234),
IF($I$5=Master!$D$4,SUM(E234:I234),
IF($J$5=Master!$D$4,SUM(E234:J234),
IF($K$5=Master!$D$4,SUM(E234:K234),
IF($L$5=Master!$D$4,SUM(E234:L234),
IF($M$5=Master!$D$4,SUM(E234:M234),
IF($N$5=Master!$D$4,SUM(E234:N234),
IF($O$5=Master!$D$4,SUM(E234:O234),
IF($P$5=Master!$D$4,SUM(E234:P234),0))))))))))))</f>
        <v>0</v>
      </c>
      <c r="V234" s="97"/>
    </row>
    <row r="235" spans="2:22" x14ac:dyDescent="0.2">
      <c r="B235" s="95"/>
      <c r="C235" s="98" t="s">
        <v>91</v>
      </c>
      <c r="D235" s="99" t="s">
        <v>90</v>
      </c>
      <c r="E235" s="100">
        <v>0</v>
      </c>
      <c r="F235" s="100">
        <v>0</v>
      </c>
      <c r="G235" s="100">
        <v>0</v>
      </c>
      <c r="H235" s="100">
        <v>0</v>
      </c>
      <c r="I235" s="100">
        <v>0</v>
      </c>
      <c r="J235" s="100">
        <v>0</v>
      </c>
      <c r="K235" s="100">
        <v>0</v>
      </c>
      <c r="L235" s="100">
        <v>0</v>
      </c>
      <c r="M235" s="100">
        <v>0</v>
      </c>
      <c r="N235" s="100">
        <v>0</v>
      </c>
      <c r="O235" s="100">
        <v>0</v>
      </c>
      <c r="P235" s="100">
        <v>0</v>
      </c>
      <c r="Q235" s="135">
        <f t="shared" si="4"/>
        <v>0</v>
      </c>
      <c r="R235" s="97"/>
      <c r="T235" s="95"/>
      <c r="U235" s="100">
        <f>IF($E$5=Master!$D$4,E235,
IF($F$5=Master!$D$4,SUM(E235:F235),
IF($G$5=Master!$D$4,SUM(E235:G235),
IF($H$5=Master!$D$4,SUM(E235:H235),
IF($I$5=Master!$D$4,SUM(E235:I235),
IF($J$5=Master!$D$4,SUM(E235:J235),
IF($K$5=Master!$D$4,SUM(E235:K235),
IF($L$5=Master!$D$4,SUM(E235:L235),
IF($M$5=Master!$D$4,SUM(E235:M235),
IF($N$5=Master!$D$4,SUM(E235:N235),
IF($O$5=Master!$D$4,SUM(E235:O235),
IF($P$5=Master!$D$4,SUM(E235:P235),0))))))))))))</f>
        <v>0</v>
      </c>
      <c r="V235" s="97"/>
    </row>
    <row r="236" spans="2:22" x14ac:dyDescent="0.2">
      <c r="B236" s="95"/>
      <c r="C236" s="133" t="s">
        <v>92</v>
      </c>
      <c r="D236" s="134" t="s">
        <v>93</v>
      </c>
      <c r="E236" s="136">
        <f>+E237</f>
        <v>46650.67</v>
      </c>
      <c r="F236" s="136">
        <f t="shared" ref="F236:P236" si="16">+F237</f>
        <v>74131.61</v>
      </c>
      <c r="G236" s="136">
        <f t="shared" si="16"/>
        <v>168960.28999999998</v>
      </c>
      <c r="H236" s="136">
        <f t="shared" si="16"/>
        <v>187149.13</v>
      </c>
      <c r="I236" s="136">
        <f t="shared" si="16"/>
        <v>115117.18999999999</v>
      </c>
      <c r="J236" s="136">
        <f t="shared" si="16"/>
        <v>123621.61</v>
      </c>
      <c r="K236" s="136">
        <f t="shared" si="16"/>
        <v>146490.57</v>
      </c>
      <c r="L236" s="136">
        <f t="shared" si="16"/>
        <v>102609.35999999999</v>
      </c>
      <c r="M236" s="136">
        <f t="shared" si="16"/>
        <v>143385.72</v>
      </c>
      <c r="N236" s="136">
        <f t="shared" si="16"/>
        <v>146828.35</v>
      </c>
      <c r="O236" s="136">
        <f t="shared" si="16"/>
        <v>140815.16</v>
      </c>
      <c r="P236" s="136">
        <f t="shared" si="16"/>
        <v>449936.12899999891</v>
      </c>
      <c r="Q236" s="135">
        <f t="shared" ref="Q236:Q267" si="17">SUM(E236:P236)</f>
        <v>1845695.7889999989</v>
      </c>
      <c r="R236" s="97"/>
      <c r="T236" s="95"/>
      <c r="U236" s="100">
        <f>IF($E$5=Master!$D$4,E236,
IF($F$5=Master!$D$4,SUM(E236:F236),
IF($G$5=Master!$D$4,SUM(E236:G236),
IF($H$5=Master!$D$4,SUM(E236:H236),
IF($I$5=Master!$D$4,SUM(E236:I236),
IF($J$5=Master!$D$4,SUM(E236:J236),
IF($K$5=Master!$D$4,SUM(E236:K236),
IF($L$5=Master!$D$4,SUM(E236:L236),
IF($M$5=Master!$D$4,SUM(E236:M236),
IF($N$5=Master!$D$4,SUM(E236:N236),
IF($O$5=Master!$D$4,SUM(E236:O236),
IF($P$5=Master!$D$4,SUM(E236:P236),0))))))))))))</f>
        <v>289742.56999999995</v>
      </c>
      <c r="V236" s="97"/>
    </row>
    <row r="237" spans="2:22" x14ac:dyDescent="0.2">
      <c r="B237" s="95"/>
      <c r="C237" s="98" t="s">
        <v>94</v>
      </c>
      <c r="D237" s="99" t="s">
        <v>93</v>
      </c>
      <c r="E237" s="100">
        <v>46650.67</v>
      </c>
      <c r="F237" s="100">
        <v>74131.61</v>
      </c>
      <c r="G237" s="100">
        <v>168960.28999999998</v>
      </c>
      <c r="H237" s="100">
        <v>187149.13</v>
      </c>
      <c r="I237" s="100">
        <v>115117.18999999999</v>
      </c>
      <c r="J237" s="100">
        <v>123621.61</v>
      </c>
      <c r="K237" s="100">
        <v>146490.57</v>
      </c>
      <c r="L237" s="100">
        <v>102609.35999999999</v>
      </c>
      <c r="M237" s="100">
        <v>143385.72</v>
      </c>
      <c r="N237" s="100">
        <v>146828.35</v>
      </c>
      <c r="O237" s="100">
        <v>140815.16</v>
      </c>
      <c r="P237" s="100">
        <v>449936.12899999891</v>
      </c>
      <c r="Q237" s="135">
        <f t="shared" si="17"/>
        <v>1845695.7889999989</v>
      </c>
      <c r="R237" s="97"/>
      <c r="T237" s="95"/>
      <c r="U237" s="100">
        <f>IF($E$5=Master!$D$4,E237,
IF($F$5=Master!$D$4,SUM(E237:F237),
IF($G$5=Master!$D$4,SUM(E237:G237),
IF($H$5=Master!$D$4,SUM(E237:H237),
IF($I$5=Master!$D$4,SUM(E237:I237),
IF($J$5=Master!$D$4,SUM(E237:J237),
IF($K$5=Master!$D$4,SUM(E237:K237),
IF($L$5=Master!$D$4,SUM(E237:L237),
IF($M$5=Master!$D$4,SUM(E237:M237),
IF($N$5=Master!$D$4,SUM(E237:N237),
IF($O$5=Master!$D$4,SUM(E237:O237),
IF($P$5=Master!$D$4,SUM(E237:P237),0))))))))))))</f>
        <v>289742.56999999995</v>
      </c>
      <c r="V237" s="97"/>
    </row>
    <row r="238" spans="2:22" x14ac:dyDescent="0.2">
      <c r="B238" s="95"/>
      <c r="C238" s="131" t="s">
        <v>95</v>
      </c>
      <c r="D238" s="132" t="s">
        <v>96</v>
      </c>
      <c r="E238" s="135">
        <f>+E239+E241+E243+E245+E247+E249</f>
        <v>13814610.739999993</v>
      </c>
      <c r="F238" s="135">
        <f t="shared" ref="F238:P238" si="18">+F239+F241+F243+F245+F247+F249</f>
        <v>16071667.599999985</v>
      </c>
      <c r="G238" s="135">
        <f t="shared" si="18"/>
        <v>16869433.859999985</v>
      </c>
      <c r="H238" s="135">
        <f t="shared" si="18"/>
        <v>17974650.249999989</v>
      </c>
      <c r="I238" s="135">
        <f t="shared" si="18"/>
        <v>17675723.119999997</v>
      </c>
      <c r="J238" s="135">
        <f t="shared" si="18"/>
        <v>17141896.409999996</v>
      </c>
      <c r="K238" s="135">
        <f t="shared" si="18"/>
        <v>19146012.300000001</v>
      </c>
      <c r="L238" s="135">
        <f t="shared" si="18"/>
        <v>16626860.729999997</v>
      </c>
      <c r="M238" s="135">
        <f t="shared" si="18"/>
        <v>18677839.260000002</v>
      </c>
      <c r="N238" s="135">
        <f t="shared" si="18"/>
        <v>18700037.489999976</v>
      </c>
      <c r="O238" s="135">
        <f t="shared" si="18"/>
        <v>18651060.329999994</v>
      </c>
      <c r="P238" s="135">
        <f t="shared" si="18"/>
        <v>30680675.327000439</v>
      </c>
      <c r="Q238" s="135">
        <f t="shared" si="17"/>
        <v>222030467.41700032</v>
      </c>
      <c r="R238" s="97"/>
      <c r="T238" s="95"/>
      <c r="U238" s="100">
        <f>IF($E$5=Master!$D$4,E238,
IF($F$5=Master!$D$4,SUM(E238:F238),
IF($G$5=Master!$D$4,SUM(E238:G238),
IF($H$5=Master!$D$4,SUM(E238:H238),
IF($I$5=Master!$D$4,SUM(E238:I238),
IF($J$5=Master!$D$4,SUM(E238:J238),
IF($K$5=Master!$D$4,SUM(E238:K238),
IF($L$5=Master!$D$4,SUM(E238:L238),
IF($M$5=Master!$D$4,SUM(E238:M238),
IF($N$5=Master!$D$4,SUM(E238:N238),
IF($O$5=Master!$D$4,SUM(E238:O238),
IF($P$5=Master!$D$4,SUM(E238:P238),0))))))))))))</f>
        <v>46755712.199999958</v>
      </c>
      <c r="V238" s="97"/>
    </row>
    <row r="239" spans="2:22" x14ac:dyDescent="0.2">
      <c r="B239" s="95"/>
      <c r="C239" s="133" t="s">
        <v>97</v>
      </c>
      <c r="D239" s="134" t="s">
        <v>98</v>
      </c>
      <c r="E239" s="136">
        <f>+E240</f>
        <v>7308795.1499999939</v>
      </c>
      <c r="F239" s="136">
        <f t="shared" ref="F239:P239" si="19">+F240</f>
        <v>8935499.1999999937</v>
      </c>
      <c r="G239" s="136">
        <f t="shared" si="19"/>
        <v>7506116.1700000027</v>
      </c>
      <c r="H239" s="136">
        <f t="shared" si="19"/>
        <v>8790920.7400000021</v>
      </c>
      <c r="I239" s="136">
        <f t="shared" si="19"/>
        <v>9076712.1899999976</v>
      </c>
      <c r="J239" s="136">
        <f t="shared" si="19"/>
        <v>8668723.2899999991</v>
      </c>
      <c r="K239" s="136">
        <f t="shared" si="19"/>
        <v>9203062.3500000071</v>
      </c>
      <c r="L239" s="136">
        <f t="shared" si="19"/>
        <v>8530398.0799999963</v>
      </c>
      <c r="M239" s="136">
        <f t="shared" si="19"/>
        <v>8765554.5999999978</v>
      </c>
      <c r="N239" s="136">
        <f t="shared" si="19"/>
        <v>9246797.3099999987</v>
      </c>
      <c r="O239" s="136">
        <f t="shared" si="19"/>
        <v>9131076.860000005</v>
      </c>
      <c r="P239" s="136">
        <f t="shared" si="19"/>
        <v>14795994.150000004</v>
      </c>
      <c r="Q239" s="135">
        <f t="shared" si="17"/>
        <v>109959650.08999999</v>
      </c>
      <c r="R239" s="97"/>
      <c r="T239" s="95"/>
      <c r="U239" s="100">
        <f>IF($E$5=Master!$D$4,E239,
IF($F$5=Master!$D$4,SUM(E239:F239),
IF($G$5=Master!$D$4,SUM(E239:G239),
IF($H$5=Master!$D$4,SUM(E239:H239),
IF($I$5=Master!$D$4,SUM(E239:I239),
IF($J$5=Master!$D$4,SUM(E239:J239),
IF($K$5=Master!$D$4,SUM(E239:K239),
IF($L$5=Master!$D$4,SUM(E239:L239),
IF($M$5=Master!$D$4,SUM(E239:M239),
IF($N$5=Master!$D$4,SUM(E239:N239),
IF($O$5=Master!$D$4,SUM(E239:O239),
IF($P$5=Master!$D$4,SUM(E239:P239),0))))))))))))</f>
        <v>23750410.519999988</v>
      </c>
      <c r="V239" s="97"/>
    </row>
    <row r="240" spans="2:22" x14ac:dyDescent="0.2">
      <c r="B240" s="95"/>
      <c r="C240" s="98" t="s">
        <v>99</v>
      </c>
      <c r="D240" s="99" t="s">
        <v>98</v>
      </c>
      <c r="E240" s="100">
        <v>7308795.1499999939</v>
      </c>
      <c r="F240" s="100">
        <v>8935499.1999999937</v>
      </c>
      <c r="G240" s="100">
        <v>7506116.1700000027</v>
      </c>
      <c r="H240" s="100">
        <v>8790920.7400000021</v>
      </c>
      <c r="I240" s="100">
        <v>9076712.1899999976</v>
      </c>
      <c r="J240" s="100">
        <v>8668723.2899999991</v>
      </c>
      <c r="K240" s="100">
        <v>9203062.3500000071</v>
      </c>
      <c r="L240" s="100">
        <v>8530398.0799999963</v>
      </c>
      <c r="M240" s="100">
        <v>8765554.5999999978</v>
      </c>
      <c r="N240" s="100">
        <v>9246797.3099999987</v>
      </c>
      <c r="O240" s="100">
        <v>9131076.860000005</v>
      </c>
      <c r="P240" s="100">
        <v>14795994.150000004</v>
      </c>
      <c r="Q240" s="135">
        <f t="shared" si="17"/>
        <v>109959650.08999999</v>
      </c>
      <c r="R240" s="97"/>
      <c r="T240" s="95"/>
      <c r="U240" s="100">
        <f>IF($E$5=Master!$D$4,E240,
IF($F$5=Master!$D$4,SUM(E240:F240),
IF($G$5=Master!$D$4,SUM(E240:G240),
IF($H$5=Master!$D$4,SUM(E240:H240),
IF($I$5=Master!$D$4,SUM(E240:I240),
IF($J$5=Master!$D$4,SUM(E240:J240),
IF($K$5=Master!$D$4,SUM(E240:K240),
IF($L$5=Master!$D$4,SUM(E240:L240),
IF($M$5=Master!$D$4,SUM(E240:M240),
IF($N$5=Master!$D$4,SUM(E240:N240),
IF($O$5=Master!$D$4,SUM(E240:O240),
IF($P$5=Master!$D$4,SUM(E240:P240),0))))))))))))</f>
        <v>23750410.519999988</v>
      </c>
      <c r="V240" s="97"/>
    </row>
    <row r="241" spans="2:22" x14ac:dyDescent="0.2">
      <c r="B241" s="95"/>
      <c r="C241" s="133" t="s">
        <v>100</v>
      </c>
      <c r="D241" s="134" t="s">
        <v>101</v>
      </c>
      <c r="E241" s="136">
        <v>0</v>
      </c>
      <c r="F241" s="136">
        <v>0</v>
      </c>
      <c r="G241" s="136">
        <v>0</v>
      </c>
      <c r="H241" s="136">
        <v>0</v>
      </c>
      <c r="I241" s="136">
        <v>0</v>
      </c>
      <c r="J241" s="136">
        <v>0</v>
      </c>
      <c r="K241" s="136">
        <v>0</v>
      </c>
      <c r="L241" s="136">
        <v>0</v>
      </c>
      <c r="M241" s="136">
        <v>0</v>
      </c>
      <c r="N241" s="136">
        <v>0</v>
      </c>
      <c r="O241" s="136">
        <v>0</v>
      </c>
      <c r="P241" s="136">
        <v>0</v>
      </c>
      <c r="Q241" s="135">
        <f t="shared" si="17"/>
        <v>0</v>
      </c>
      <c r="R241" s="97"/>
      <c r="T241" s="95"/>
      <c r="U241" s="100">
        <f>IF($E$5=Master!$D$4,E241,
IF($F$5=Master!$D$4,SUM(E241:F241),
IF($G$5=Master!$D$4,SUM(E241:G241),
IF($H$5=Master!$D$4,SUM(E241:H241),
IF($I$5=Master!$D$4,SUM(E241:I241),
IF($J$5=Master!$D$4,SUM(E241:J241),
IF($K$5=Master!$D$4,SUM(E241:K241),
IF($L$5=Master!$D$4,SUM(E241:L241),
IF($M$5=Master!$D$4,SUM(E241:M241),
IF($N$5=Master!$D$4,SUM(E241:N241),
IF($O$5=Master!$D$4,SUM(E241:O241),
IF($P$5=Master!$D$4,SUM(E241:P241),0))))))))))))</f>
        <v>0</v>
      </c>
      <c r="V241" s="97"/>
    </row>
    <row r="242" spans="2:22" x14ac:dyDescent="0.2">
      <c r="B242" s="95"/>
      <c r="C242" s="98" t="s">
        <v>102</v>
      </c>
      <c r="D242" s="99" t="s">
        <v>101</v>
      </c>
      <c r="E242" s="100">
        <v>0</v>
      </c>
      <c r="F242" s="100">
        <v>0</v>
      </c>
      <c r="G242" s="100">
        <v>0</v>
      </c>
      <c r="H242" s="100">
        <v>0</v>
      </c>
      <c r="I242" s="100">
        <v>0</v>
      </c>
      <c r="J242" s="100">
        <v>0</v>
      </c>
      <c r="K242" s="100">
        <v>0</v>
      </c>
      <c r="L242" s="100">
        <v>0</v>
      </c>
      <c r="M242" s="100">
        <v>0</v>
      </c>
      <c r="N242" s="100">
        <v>0</v>
      </c>
      <c r="O242" s="100">
        <v>0</v>
      </c>
      <c r="P242" s="100">
        <v>0</v>
      </c>
      <c r="Q242" s="135">
        <f t="shared" si="17"/>
        <v>0</v>
      </c>
      <c r="R242" s="97"/>
      <c r="T242" s="95"/>
      <c r="U242" s="100">
        <f>IF($E$5=Master!$D$4,E242,
IF($F$5=Master!$D$4,SUM(E242:F242),
IF($G$5=Master!$D$4,SUM(E242:G242),
IF($H$5=Master!$D$4,SUM(E242:H242),
IF($I$5=Master!$D$4,SUM(E242:I242),
IF($J$5=Master!$D$4,SUM(E242:J242),
IF($K$5=Master!$D$4,SUM(E242:K242),
IF($L$5=Master!$D$4,SUM(E242:L242),
IF($M$5=Master!$D$4,SUM(E242:M242),
IF($N$5=Master!$D$4,SUM(E242:N242),
IF($O$5=Master!$D$4,SUM(E242:O242),
IF($P$5=Master!$D$4,SUM(E242:P242),0))))))))))))</f>
        <v>0</v>
      </c>
      <c r="V242" s="97"/>
    </row>
    <row r="243" spans="2:22" x14ac:dyDescent="0.2">
      <c r="B243" s="95"/>
      <c r="C243" s="133" t="s">
        <v>103</v>
      </c>
      <c r="D243" s="134" t="s">
        <v>104</v>
      </c>
      <c r="E243" s="136">
        <f>+E244</f>
        <v>3265467.4499999969</v>
      </c>
      <c r="F243" s="136">
        <f t="shared" ref="F243:P243" si="20">+F244</f>
        <v>3291530.3499999898</v>
      </c>
      <c r="G243" s="136">
        <f t="shared" si="20"/>
        <v>4670235.8999999808</v>
      </c>
      <c r="H243" s="136">
        <f t="shared" si="20"/>
        <v>4576285.4699999858</v>
      </c>
      <c r="I243" s="136">
        <f t="shared" si="20"/>
        <v>4338962.0699999975</v>
      </c>
      <c r="J243" s="136">
        <f t="shared" si="20"/>
        <v>4432733.47</v>
      </c>
      <c r="K243" s="136">
        <f t="shared" si="20"/>
        <v>4557530.5299999937</v>
      </c>
      <c r="L243" s="136">
        <f t="shared" si="20"/>
        <v>4164000.1300000004</v>
      </c>
      <c r="M243" s="136">
        <f t="shared" si="20"/>
        <v>4863906.6099999985</v>
      </c>
      <c r="N243" s="136">
        <f t="shared" si="20"/>
        <v>4560543.729999979</v>
      </c>
      <c r="O243" s="136">
        <f t="shared" si="20"/>
        <v>4591817.7299999874</v>
      </c>
      <c r="P243" s="136">
        <f t="shared" si="20"/>
        <v>5755053.9200005997</v>
      </c>
      <c r="Q243" s="135">
        <f t="shared" si="17"/>
        <v>53068067.360000506</v>
      </c>
      <c r="R243" s="97"/>
      <c r="T243" s="95"/>
      <c r="U243" s="100">
        <f>IF($E$5=Master!$D$4,E243,
IF($F$5=Master!$D$4,SUM(E243:F243),
IF($G$5=Master!$D$4,SUM(E243:G243),
IF($H$5=Master!$D$4,SUM(E243:H243),
IF($I$5=Master!$D$4,SUM(E243:I243),
IF($J$5=Master!$D$4,SUM(E243:J243),
IF($K$5=Master!$D$4,SUM(E243:K243),
IF($L$5=Master!$D$4,SUM(E243:L243),
IF($M$5=Master!$D$4,SUM(E243:M243),
IF($N$5=Master!$D$4,SUM(E243:N243),
IF($O$5=Master!$D$4,SUM(E243:O243),
IF($P$5=Master!$D$4,SUM(E243:P243),0))))))))))))</f>
        <v>11227233.699999968</v>
      </c>
      <c r="V243" s="97"/>
    </row>
    <row r="244" spans="2:22" x14ac:dyDescent="0.2">
      <c r="B244" s="95"/>
      <c r="C244" s="98" t="s">
        <v>105</v>
      </c>
      <c r="D244" s="99" t="s">
        <v>104</v>
      </c>
      <c r="E244" s="100">
        <v>3265467.4499999969</v>
      </c>
      <c r="F244" s="100">
        <v>3291530.3499999898</v>
      </c>
      <c r="G244" s="100">
        <v>4670235.8999999808</v>
      </c>
      <c r="H244" s="100">
        <v>4576285.4699999858</v>
      </c>
      <c r="I244" s="100">
        <v>4338962.0699999975</v>
      </c>
      <c r="J244" s="100">
        <v>4432733.47</v>
      </c>
      <c r="K244" s="100">
        <v>4557530.5299999937</v>
      </c>
      <c r="L244" s="100">
        <v>4164000.1300000004</v>
      </c>
      <c r="M244" s="100">
        <v>4863906.6099999985</v>
      </c>
      <c r="N244" s="100">
        <v>4560543.729999979</v>
      </c>
      <c r="O244" s="100">
        <v>4591817.7299999874</v>
      </c>
      <c r="P244" s="100">
        <v>5755053.9200005997</v>
      </c>
      <c r="Q244" s="135">
        <f t="shared" si="17"/>
        <v>53068067.360000506</v>
      </c>
      <c r="R244" s="97"/>
      <c r="T244" s="95"/>
      <c r="U244" s="100">
        <f>IF($E$5=Master!$D$4,E244,
IF($F$5=Master!$D$4,SUM(E244:F244),
IF($G$5=Master!$D$4,SUM(E244:G244),
IF($H$5=Master!$D$4,SUM(E244:H244),
IF($I$5=Master!$D$4,SUM(E244:I244),
IF($J$5=Master!$D$4,SUM(E244:J244),
IF($K$5=Master!$D$4,SUM(E244:K244),
IF($L$5=Master!$D$4,SUM(E244:L244),
IF($M$5=Master!$D$4,SUM(E244:M244),
IF($N$5=Master!$D$4,SUM(E244:N244),
IF($O$5=Master!$D$4,SUM(E244:O244),
IF($P$5=Master!$D$4,SUM(E244:P244),0))))))))))))</f>
        <v>11227233.699999968</v>
      </c>
      <c r="V244" s="97"/>
    </row>
    <row r="245" spans="2:22" x14ac:dyDescent="0.2">
      <c r="B245" s="95"/>
      <c r="C245" s="133" t="s">
        <v>106</v>
      </c>
      <c r="D245" s="134" t="s">
        <v>107</v>
      </c>
      <c r="E245" s="136">
        <f>+E246</f>
        <v>910107.3</v>
      </c>
      <c r="F245" s="136">
        <f t="shared" ref="F245:P245" si="21">+F246</f>
        <v>1280146.5300000003</v>
      </c>
      <c r="G245" s="136">
        <f t="shared" si="21"/>
        <v>1531487.0899999996</v>
      </c>
      <c r="H245" s="136">
        <f t="shared" si="21"/>
        <v>1482740.7000000002</v>
      </c>
      <c r="I245" s="136">
        <f t="shared" si="21"/>
        <v>1212964.93</v>
      </c>
      <c r="J245" s="136">
        <f t="shared" si="21"/>
        <v>1282694.22</v>
      </c>
      <c r="K245" s="136">
        <f t="shared" si="21"/>
        <v>1380567.6899999992</v>
      </c>
      <c r="L245" s="136">
        <f t="shared" si="21"/>
        <v>1240803.73</v>
      </c>
      <c r="M245" s="136">
        <f t="shared" si="21"/>
        <v>1400114.2299999997</v>
      </c>
      <c r="N245" s="136">
        <f t="shared" si="21"/>
        <v>1438941.4799999995</v>
      </c>
      <c r="O245" s="136">
        <f t="shared" si="21"/>
        <v>1390201.07</v>
      </c>
      <c r="P245" s="136">
        <f t="shared" si="21"/>
        <v>2584627.5999999996</v>
      </c>
      <c r="Q245" s="135">
        <f t="shared" si="17"/>
        <v>17135396.57</v>
      </c>
      <c r="R245" s="97"/>
      <c r="T245" s="95"/>
      <c r="U245" s="100">
        <f>IF($E$5=Master!$D$4,E245,
IF($F$5=Master!$D$4,SUM(E245:F245),
IF($G$5=Master!$D$4,SUM(E245:G245),
IF($H$5=Master!$D$4,SUM(E245:H245),
IF($I$5=Master!$D$4,SUM(E245:I245),
IF($J$5=Master!$D$4,SUM(E245:J245),
IF($K$5=Master!$D$4,SUM(E245:K245),
IF($L$5=Master!$D$4,SUM(E245:L245),
IF($M$5=Master!$D$4,SUM(E245:M245),
IF($N$5=Master!$D$4,SUM(E245:N245),
IF($O$5=Master!$D$4,SUM(E245:O245),
IF($P$5=Master!$D$4,SUM(E245:P245),0))))))))))))</f>
        <v>3721740.92</v>
      </c>
      <c r="V245" s="97"/>
    </row>
    <row r="246" spans="2:22" x14ac:dyDescent="0.2">
      <c r="B246" s="95"/>
      <c r="C246" s="98" t="s">
        <v>108</v>
      </c>
      <c r="D246" s="99" t="s">
        <v>107</v>
      </c>
      <c r="E246" s="100">
        <v>910107.3</v>
      </c>
      <c r="F246" s="100">
        <v>1280146.5300000003</v>
      </c>
      <c r="G246" s="100">
        <v>1531487.0899999996</v>
      </c>
      <c r="H246" s="100">
        <v>1482740.7000000002</v>
      </c>
      <c r="I246" s="100">
        <v>1212964.93</v>
      </c>
      <c r="J246" s="100">
        <v>1282694.22</v>
      </c>
      <c r="K246" s="100">
        <v>1380567.6899999992</v>
      </c>
      <c r="L246" s="100">
        <v>1240803.73</v>
      </c>
      <c r="M246" s="100">
        <v>1400114.2299999997</v>
      </c>
      <c r="N246" s="100">
        <v>1438941.4799999995</v>
      </c>
      <c r="O246" s="100">
        <v>1390201.07</v>
      </c>
      <c r="P246" s="100">
        <v>2584627.5999999996</v>
      </c>
      <c r="Q246" s="135">
        <f t="shared" si="17"/>
        <v>17135396.57</v>
      </c>
      <c r="R246" s="97"/>
      <c r="T246" s="95"/>
      <c r="U246" s="100">
        <f>IF($E$5=Master!$D$4,E246,
IF($F$5=Master!$D$4,SUM(E246:F246),
IF($G$5=Master!$D$4,SUM(E246:G246),
IF($H$5=Master!$D$4,SUM(E246:H246),
IF($I$5=Master!$D$4,SUM(E246:I246),
IF($J$5=Master!$D$4,SUM(E246:J246),
IF($K$5=Master!$D$4,SUM(E246:K246),
IF($L$5=Master!$D$4,SUM(E246:L246),
IF($M$5=Master!$D$4,SUM(E246:M246),
IF($N$5=Master!$D$4,SUM(E246:N246),
IF($O$5=Master!$D$4,SUM(E246:O246),
IF($P$5=Master!$D$4,SUM(E246:P246),0))))))))))))</f>
        <v>3721740.92</v>
      </c>
      <c r="V246" s="97"/>
    </row>
    <row r="247" spans="2:22" x14ac:dyDescent="0.2">
      <c r="B247" s="95"/>
      <c r="C247" s="133" t="s">
        <v>109</v>
      </c>
      <c r="D247" s="134" t="s">
        <v>110</v>
      </c>
      <c r="E247" s="136">
        <v>0</v>
      </c>
      <c r="F247" s="136">
        <v>0</v>
      </c>
      <c r="G247" s="136">
        <v>0</v>
      </c>
      <c r="H247" s="136">
        <v>0</v>
      </c>
      <c r="I247" s="136">
        <v>0</v>
      </c>
      <c r="J247" s="136">
        <v>0</v>
      </c>
      <c r="K247" s="136">
        <v>0</v>
      </c>
      <c r="L247" s="136">
        <v>0</v>
      </c>
      <c r="M247" s="136">
        <v>0</v>
      </c>
      <c r="N247" s="136">
        <v>0</v>
      </c>
      <c r="O247" s="136">
        <v>0</v>
      </c>
      <c r="P247" s="136">
        <v>0</v>
      </c>
      <c r="Q247" s="135">
        <f t="shared" si="17"/>
        <v>0</v>
      </c>
      <c r="R247" s="97"/>
      <c r="T247" s="95"/>
      <c r="U247" s="100">
        <f>IF($E$5=Master!$D$4,E247,
IF($F$5=Master!$D$4,SUM(E247:F247),
IF($G$5=Master!$D$4,SUM(E247:G247),
IF($H$5=Master!$D$4,SUM(E247:H247),
IF($I$5=Master!$D$4,SUM(E247:I247),
IF($J$5=Master!$D$4,SUM(E247:J247),
IF($K$5=Master!$D$4,SUM(E247:K247),
IF($L$5=Master!$D$4,SUM(E247:L247),
IF($M$5=Master!$D$4,SUM(E247:M247),
IF($N$5=Master!$D$4,SUM(E247:N247),
IF($O$5=Master!$D$4,SUM(E247:O247),
IF($P$5=Master!$D$4,SUM(E247:P247),0))))))))))))</f>
        <v>0</v>
      </c>
      <c r="V247" s="97"/>
    </row>
    <row r="248" spans="2:22" x14ac:dyDescent="0.2">
      <c r="B248" s="95"/>
      <c r="C248" s="98" t="s">
        <v>111</v>
      </c>
      <c r="D248" s="99" t="s">
        <v>110</v>
      </c>
      <c r="E248" s="100">
        <v>0</v>
      </c>
      <c r="F248" s="100">
        <v>0</v>
      </c>
      <c r="G248" s="100">
        <v>0</v>
      </c>
      <c r="H248" s="100">
        <v>0</v>
      </c>
      <c r="I248" s="100">
        <v>0</v>
      </c>
      <c r="J248" s="100">
        <v>0</v>
      </c>
      <c r="K248" s="100">
        <v>0</v>
      </c>
      <c r="L248" s="100">
        <v>0</v>
      </c>
      <c r="M248" s="100">
        <v>0</v>
      </c>
      <c r="N248" s="100">
        <v>0</v>
      </c>
      <c r="O248" s="100">
        <v>0</v>
      </c>
      <c r="P248" s="100">
        <v>0</v>
      </c>
      <c r="Q248" s="135">
        <f t="shared" si="17"/>
        <v>0</v>
      </c>
      <c r="R248" s="97"/>
      <c r="T248" s="95"/>
      <c r="U248" s="100">
        <f>IF($E$5=Master!$D$4,E248,
IF($F$5=Master!$D$4,SUM(E248:F248),
IF($G$5=Master!$D$4,SUM(E248:G248),
IF($H$5=Master!$D$4,SUM(E248:H248),
IF($I$5=Master!$D$4,SUM(E248:I248),
IF($J$5=Master!$D$4,SUM(E248:J248),
IF($K$5=Master!$D$4,SUM(E248:K248),
IF($L$5=Master!$D$4,SUM(E248:L248),
IF($M$5=Master!$D$4,SUM(E248:M248),
IF($N$5=Master!$D$4,SUM(E248:N248),
IF($O$5=Master!$D$4,SUM(E248:O248),
IF($P$5=Master!$D$4,SUM(E248:P248),0))))))))))))</f>
        <v>0</v>
      </c>
      <c r="V248" s="97"/>
    </row>
    <row r="249" spans="2:22" x14ac:dyDescent="0.2">
      <c r="B249" s="95"/>
      <c r="C249" s="133" t="s">
        <v>112</v>
      </c>
      <c r="D249" s="134" t="s">
        <v>113</v>
      </c>
      <c r="E249" s="136">
        <f>+E250</f>
        <v>2330240.8400000017</v>
      </c>
      <c r="F249" s="136">
        <f t="shared" ref="F249:P249" si="22">+F250</f>
        <v>2564491.5200000019</v>
      </c>
      <c r="G249" s="136">
        <f t="shared" si="22"/>
        <v>3161594.7000000016</v>
      </c>
      <c r="H249" s="136">
        <f t="shared" si="22"/>
        <v>3124703.3400000008</v>
      </c>
      <c r="I249" s="136">
        <f t="shared" si="22"/>
        <v>3047083.9300000016</v>
      </c>
      <c r="J249" s="136">
        <f t="shared" si="22"/>
        <v>2757745.4299999997</v>
      </c>
      <c r="K249" s="136">
        <f t="shared" si="22"/>
        <v>4004851.73</v>
      </c>
      <c r="L249" s="136">
        <f t="shared" si="22"/>
        <v>2691658.7899999991</v>
      </c>
      <c r="M249" s="136">
        <f t="shared" si="22"/>
        <v>3648263.820000004</v>
      </c>
      <c r="N249" s="136">
        <f t="shared" si="22"/>
        <v>3453754.97</v>
      </c>
      <c r="O249" s="136">
        <f t="shared" si="22"/>
        <v>3537964.6700000023</v>
      </c>
      <c r="P249" s="136">
        <f t="shared" si="22"/>
        <v>7544999.656999832</v>
      </c>
      <c r="Q249" s="135">
        <f t="shared" si="17"/>
        <v>41867353.396999843</v>
      </c>
      <c r="R249" s="97"/>
      <c r="T249" s="95"/>
      <c r="U249" s="100">
        <f>IF($E$5=Master!$D$4,E249,
IF($F$5=Master!$D$4,SUM(E249:F249),
IF($G$5=Master!$D$4,SUM(E249:G249),
IF($H$5=Master!$D$4,SUM(E249:H249),
IF($I$5=Master!$D$4,SUM(E249:I249),
IF($J$5=Master!$D$4,SUM(E249:J249),
IF($K$5=Master!$D$4,SUM(E249:K249),
IF($L$5=Master!$D$4,SUM(E249:L249),
IF($M$5=Master!$D$4,SUM(E249:M249),
IF($N$5=Master!$D$4,SUM(E249:N249),
IF($O$5=Master!$D$4,SUM(E249:O249),
IF($P$5=Master!$D$4,SUM(E249:P249),0))))))))))))</f>
        <v>8056327.0600000042</v>
      </c>
      <c r="V249" s="97"/>
    </row>
    <row r="250" spans="2:22" x14ac:dyDescent="0.2">
      <c r="B250" s="95"/>
      <c r="C250" s="98" t="s">
        <v>114</v>
      </c>
      <c r="D250" s="99" t="s">
        <v>113</v>
      </c>
      <c r="E250" s="100">
        <v>2330240.8400000017</v>
      </c>
      <c r="F250" s="100">
        <v>2564491.5200000019</v>
      </c>
      <c r="G250" s="100">
        <v>3161594.7000000016</v>
      </c>
      <c r="H250" s="100">
        <v>3124703.3400000008</v>
      </c>
      <c r="I250" s="100">
        <v>3047083.9300000016</v>
      </c>
      <c r="J250" s="100">
        <v>2757745.4299999997</v>
      </c>
      <c r="K250" s="100">
        <v>4004851.73</v>
      </c>
      <c r="L250" s="100">
        <v>2691658.7899999991</v>
      </c>
      <c r="M250" s="100">
        <v>3648263.820000004</v>
      </c>
      <c r="N250" s="100">
        <v>3453754.97</v>
      </c>
      <c r="O250" s="100">
        <v>3537964.6700000023</v>
      </c>
      <c r="P250" s="100">
        <v>7544999.656999832</v>
      </c>
      <c r="Q250" s="135">
        <f t="shared" si="17"/>
        <v>41867353.396999843</v>
      </c>
      <c r="R250" s="97"/>
      <c r="T250" s="95"/>
      <c r="U250" s="100">
        <f>IF($E$5=Master!$D$4,E250,
IF($F$5=Master!$D$4,SUM(E250:F250),
IF($G$5=Master!$D$4,SUM(E250:G250),
IF($H$5=Master!$D$4,SUM(E250:H250),
IF($I$5=Master!$D$4,SUM(E250:I250),
IF($J$5=Master!$D$4,SUM(E250:J250),
IF($K$5=Master!$D$4,SUM(E250:K250),
IF($L$5=Master!$D$4,SUM(E250:L250),
IF($M$5=Master!$D$4,SUM(E250:M250),
IF($N$5=Master!$D$4,SUM(E250:N250),
IF($O$5=Master!$D$4,SUM(E250:O250),
IF($P$5=Master!$D$4,SUM(E250:P250),0))))))))))))</f>
        <v>8056327.0600000042</v>
      </c>
      <c r="V250" s="97"/>
    </row>
    <row r="251" spans="2:22" x14ac:dyDescent="0.2">
      <c r="B251" s="95"/>
      <c r="C251" s="131" t="s">
        <v>115</v>
      </c>
      <c r="D251" s="132" t="s">
        <v>116</v>
      </c>
      <c r="E251" s="135">
        <f>+E252+E255+E259+E266+E270+E276+E278+E283+E291</f>
        <v>14192007.459999997</v>
      </c>
      <c r="F251" s="135">
        <f t="shared" ref="F251:P251" si="23">+F252+F255+F259+F266+F270+F276+F278+F283+F291</f>
        <v>18175880.849999998</v>
      </c>
      <c r="G251" s="135">
        <f t="shared" si="23"/>
        <v>26686726.370000012</v>
      </c>
      <c r="H251" s="135">
        <f t="shared" si="23"/>
        <v>30097224.240000006</v>
      </c>
      <c r="I251" s="135">
        <f t="shared" si="23"/>
        <v>21536042.559999995</v>
      </c>
      <c r="J251" s="135">
        <f t="shared" si="23"/>
        <v>32447428.640000004</v>
      </c>
      <c r="K251" s="135">
        <f t="shared" si="23"/>
        <v>34940324.899999999</v>
      </c>
      <c r="L251" s="135">
        <f t="shared" si="23"/>
        <v>19627385.739999998</v>
      </c>
      <c r="M251" s="135">
        <f t="shared" si="23"/>
        <v>34883206.859999999</v>
      </c>
      <c r="N251" s="135">
        <f t="shared" si="23"/>
        <v>38041273.76000002</v>
      </c>
      <c r="O251" s="135">
        <f t="shared" si="23"/>
        <v>42382550.739999995</v>
      </c>
      <c r="P251" s="135">
        <f t="shared" si="23"/>
        <v>91129678.651000202</v>
      </c>
      <c r="Q251" s="135">
        <f t="shared" si="17"/>
        <v>404139730.77100033</v>
      </c>
      <c r="R251" s="97"/>
      <c r="T251" s="95"/>
      <c r="U251" s="100">
        <f>IF($E$5=Master!$D$4,E251,
IF($F$5=Master!$D$4,SUM(E251:F251),
IF($G$5=Master!$D$4,SUM(E251:G251),
IF($H$5=Master!$D$4,SUM(E251:H251),
IF($I$5=Master!$D$4,SUM(E251:I251),
IF($J$5=Master!$D$4,SUM(E251:J251),
IF($K$5=Master!$D$4,SUM(E251:K251),
IF($L$5=Master!$D$4,SUM(E251:L251),
IF($M$5=Master!$D$4,SUM(E251:M251),
IF($N$5=Master!$D$4,SUM(E251:N251),
IF($O$5=Master!$D$4,SUM(E251:O251),
IF($P$5=Master!$D$4,SUM(E251:P251),0))))))))))))</f>
        <v>59054614.680000007</v>
      </c>
      <c r="V251" s="97"/>
    </row>
    <row r="252" spans="2:22" x14ac:dyDescent="0.2">
      <c r="B252" s="95"/>
      <c r="C252" s="133" t="s">
        <v>117</v>
      </c>
      <c r="D252" s="134" t="s">
        <v>118</v>
      </c>
      <c r="E252" s="136">
        <f>+E253+E254</f>
        <v>3185852.7399999984</v>
      </c>
      <c r="F252" s="136">
        <f t="shared" ref="F252:P252" si="24">+F253+F254</f>
        <v>3339638.9099999988</v>
      </c>
      <c r="G252" s="136">
        <f t="shared" si="24"/>
        <v>4853965.2300000014</v>
      </c>
      <c r="H252" s="136">
        <f t="shared" si="24"/>
        <v>3860762.2699999991</v>
      </c>
      <c r="I252" s="136">
        <f t="shared" si="24"/>
        <v>3684289.7899999968</v>
      </c>
      <c r="J252" s="136">
        <f t="shared" si="24"/>
        <v>3893543.060000007</v>
      </c>
      <c r="K252" s="136">
        <f t="shared" si="24"/>
        <v>3912637.5399999977</v>
      </c>
      <c r="L252" s="136">
        <f t="shared" si="24"/>
        <v>3257067.6999999993</v>
      </c>
      <c r="M252" s="136">
        <f t="shared" si="24"/>
        <v>3700237.5700000003</v>
      </c>
      <c r="N252" s="136">
        <f t="shared" si="24"/>
        <v>4785786.3699999917</v>
      </c>
      <c r="O252" s="136">
        <f t="shared" si="24"/>
        <v>5810662.2599999793</v>
      </c>
      <c r="P252" s="136">
        <f t="shared" si="24"/>
        <v>10828977.809000077</v>
      </c>
      <c r="Q252" s="135">
        <f t="shared" si="17"/>
        <v>55113421.249000043</v>
      </c>
      <c r="R252" s="97"/>
      <c r="T252" s="95"/>
      <c r="U252" s="100">
        <f>IF($E$5=Master!$D$4,E252,
IF($F$5=Master!$D$4,SUM(E252:F252),
IF($G$5=Master!$D$4,SUM(E252:G252),
IF($H$5=Master!$D$4,SUM(E252:H252),
IF($I$5=Master!$D$4,SUM(E252:I252),
IF($J$5=Master!$D$4,SUM(E252:J252),
IF($K$5=Master!$D$4,SUM(E252:K252),
IF($L$5=Master!$D$4,SUM(E252:L252),
IF($M$5=Master!$D$4,SUM(E252:M252),
IF($N$5=Master!$D$4,SUM(E252:N252),
IF($O$5=Master!$D$4,SUM(E252:O252),
IF($P$5=Master!$D$4,SUM(E252:P252),0))))))))))))</f>
        <v>11379456.879999999</v>
      </c>
      <c r="V252" s="97"/>
    </row>
    <row r="253" spans="2:22" x14ac:dyDescent="0.2">
      <c r="B253" s="95"/>
      <c r="C253" s="98" t="s">
        <v>119</v>
      </c>
      <c r="D253" s="99" t="s">
        <v>120</v>
      </c>
      <c r="E253" s="100">
        <v>3185852.7399999984</v>
      </c>
      <c r="F253" s="100">
        <v>3339638.9099999988</v>
      </c>
      <c r="G253" s="100">
        <v>4853965.2300000014</v>
      </c>
      <c r="H253" s="100">
        <v>3860762.2699999991</v>
      </c>
      <c r="I253" s="100">
        <v>3684289.7899999968</v>
      </c>
      <c r="J253" s="100">
        <v>3893543.060000007</v>
      </c>
      <c r="K253" s="100">
        <v>3912637.5399999977</v>
      </c>
      <c r="L253" s="100">
        <v>3257067.6999999993</v>
      </c>
      <c r="M253" s="100">
        <v>3700237.5700000003</v>
      </c>
      <c r="N253" s="100">
        <v>4785786.3699999917</v>
      </c>
      <c r="O253" s="100">
        <v>5810662.2599999793</v>
      </c>
      <c r="P253" s="100">
        <v>10828977.809000077</v>
      </c>
      <c r="Q253" s="135">
        <f t="shared" si="17"/>
        <v>55113421.249000043</v>
      </c>
      <c r="R253" s="97"/>
      <c r="T253" s="95"/>
      <c r="U253" s="100">
        <f>IF($E$5=Master!$D$4,E253,
IF($F$5=Master!$D$4,SUM(E253:F253),
IF($G$5=Master!$D$4,SUM(E253:G253),
IF($H$5=Master!$D$4,SUM(E253:H253),
IF($I$5=Master!$D$4,SUM(E253:I253),
IF($J$5=Master!$D$4,SUM(E253:J253),
IF($K$5=Master!$D$4,SUM(E253:K253),
IF($L$5=Master!$D$4,SUM(E253:L253),
IF($M$5=Master!$D$4,SUM(E253:M253),
IF($N$5=Master!$D$4,SUM(E253:N253),
IF($O$5=Master!$D$4,SUM(E253:O253),
IF($P$5=Master!$D$4,SUM(E253:P253),0))))))))))))</f>
        <v>11379456.879999999</v>
      </c>
      <c r="V253" s="97"/>
    </row>
    <row r="254" spans="2:22" x14ac:dyDescent="0.2">
      <c r="B254" s="95"/>
      <c r="C254" s="98" t="s">
        <v>121</v>
      </c>
      <c r="D254" s="99" t="s">
        <v>122</v>
      </c>
      <c r="E254" s="100">
        <v>0</v>
      </c>
      <c r="F254" s="100">
        <v>0</v>
      </c>
      <c r="G254" s="100">
        <v>0</v>
      </c>
      <c r="H254" s="100">
        <v>0</v>
      </c>
      <c r="I254" s="100">
        <v>0</v>
      </c>
      <c r="J254" s="100">
        <v>0</v>
      </c>
      <c r="K254" s="100">
        <v>0</v>
      </c>
      <c r="L254" s="100">
        <v>0</v>
      </c>
      <c r="M254" s="100">
        <v>0</v>
      </c>
      <c r="N254" s="100">
        <v>0</v>
      </c>
      <c r="O254" s="100">
        <v>0</v>
      </c>
      <c r="P254" s="100">
        <v>0</v>
      </c>
      <c r="Q254" s="135">
        <f t="shared" si="17"/>
        <v>0</v>
      </c>
      <c r="R254" s="97"/>
      <c r="T254" s="95"/>
      <c r="U254" s="100">
        <f>IF($E$5=Master!$D$4,E254,
IF($F$5=Master!$D$4,SUM(E254:F254),
IF($G$5=Master!$D$4,SUM(E254:G254),
IF($H$5=Master!$D$4,SUM(E254:H254),
IF($I$5=Master!$D$4,SUM(E254:I254),
IF($J$5=Master!$D$4,SUM(E254:J254),
IF($K$5=Master!$D$4,SUM(E254:K254),
IF($L$5=Master!$D$4,SUM(E254:L254),
IF($M$5=Master!$D$4,SUM(E254:M254),
IF($N$5=Master!$D$4,SUM(E254:N254),
IF($O$5=Master!$D$4,SUM(E254:O254),
IF($P$5=Master!$D$4,SUM(E254:P254),0))))))))))))</f>
        <v>0</v>
      </c>
      <c r="V254" s="97"/>
    </row>
    <row r="255" spans="2:22" x14ac:dyDescent="0.2">
      <c r="B255" s="95"/>
      <c r="C255" s="133" t="s">
        <v>123</v>
      </c>
      <c r="D255" s="134" t="s">
        <v>124</v>
      </c>
      <c r="E255" s="136">
        <f>+E256+E257+E258</f>
        <v>3790812.4299999992</v>
      </c>
      <c r="F255" s="136">
        <f t="shared" ref="F255:P255" si="25">+F256+F257+F258</f>
        <v>3223414.7900000005</v>
      </c>
      <c r="G255" s="136">
        <f t="shared" si="25"/>
        <v>2644308.94</v>
      </c>
      <c r="H255" s="136">
        <f t="shared" si="25"/>
        <v>2775456.3900000006</v>
      </c>
      <c r="I255" s="136">
        <f t="shared" si="25"/>
        <v>3109895.5099999993</v>
      </c>
      <c r="J255" s="136">
        <f t="shared" si="25"/>
        <v>2733272.1199999992</v>
      </c>
      <c r="K255" s="136">
        <f t="shared" si="25"/>
        <v>5945762.1399999978</v>
      </c>
      <c r="L255" s="136">
        <f t="shared" si="25"/>
        <v>2528478.8800000004</v>
      </c>
      <c r="M255" s="136">
        <f t="shared" si="25"/>
        <v>4055463.1500000004</v>
      </c>
      <c r="N255" s="136">
        <f t="shared" si="25"/>
        <v>5639866.2299999977</v>
      </c>
      <c r="O255" s="136">
        <f t="shared" si="25"/>
        <v>5968389.5399999972</v>
      </c>
      <c r="P255" s="136">
        <f t="shared" si="25"/>
        <v>9171684.8220001124</v>
      </c>
      <c r="Q255" s="135">
        <f t="shared" si="17"/>
        <v>51586804.942000106</v>
      </c>
      <c r="R255" s="97"/>
      <c r="T255" s="95"/>
      <c r="U255" s="100">
        <f>IF($E$5=Master!$D$4,E255,
IF($F$5=Master!$D$4,SUM(E255:F255),
IF($G$5=Master!$D$4,SUM(E255:G255),
IF($H$5=Master!$D$4,SUM(E255:H255),
IF($I$5=Master!$D$4,SUM(E255:I255),
IF($J$5=Master!$D$4,SUM(E255:J255),
IF($K$5=Master!$D$4,SUM(E255:K255),
IF($L$5=Master!$D$4,SUM(E255:L255),
IF($M$5=Master!$D$4,SUM(E255:M255),
IF($N$5=Master!$D$4,SUM(E255:N255),
IF($O$5=Master!$D$4,SUM(E255:O255),
IF($P$5=Master!$D$4,SUM(E255:P255),0))))))))))))</f>
        <v>9658536.1600000001</v>
      </c>
      <c r="V255" s="97"/>
    </row>
    <row r="256" spans="2:22" x14ac:dyDescent="0.2">
      <c r="B256" s="95"/>
      <c r="C256" s="98" t="s">
        <v>125</v>
      </c>
      <c r="D256" s="99" t="s">
        <v>126</v>
      </c>
      <c r="E256" s="100">
        <v>3675217.6099999994</v>
      </c>
      <c r="F256" s="100">
        <v>3107616.7700000005</v>
      </c>
      <c r="G256" s="100">
        <v>2529944.6599999997</v>
      </c>
      <c r="H256" s="100">
        <v>2674667.5000000009</v>
      </c>
      <c r="I256" s="100">
        <v>3016204.8299999996</v>
      </c>
      <c r="J256" s="100">
        <v>2630100.0499999993</v>
      </c>
      <c r="K256" s="100">
        <v>5818706.8099999977</v>
      </c>
      <c r="L256" s="100">
        <v>2428572.8800000004</v>
      </c>
      <c r="M256" s="100">
        <v>3945297.47</v>
      </c>
      <c r="N256" s="100">
        <v>5459949.299999998</v>
      </c>
      <c r="O256" s="100">
        <v>5734748.3899999978</v>
      </c>
      <c r="P256" s="100">
        <v>8783996.462000113</v>
      </c>
      <c r="Q256" s="135">
        <f t="shared" si="17"/>
        <v>49805022.732000113</v>
      </c>
      <c r="R256" s="97"/>
      <c r="T256" s="95"/>
      <c r="U256" s="100">
        <f>IF($E$5=Master!$D$4,E256,
IF($F$5=Master!$D$4,SUM(E256:F256),
IF($G$5=Master!$D$4,SUM(E256:G256),
IF($H$5=Master!$D$4,SUM(E256:H256),
IF($I$5=Master!$D$4,SUM(E256:I256),
IF($J$5=Master!$D$4,SUM(E256:J256),
IF($K$5=Master!$D$4,SUM(E256:K256),
IF($L$5=Master!$D$4,SUM(E256:L256),
IF($M$5=Master!$D$4,SUM(E256:M256),
IF($N$5=Master!$D$4,SUM(E256:N256),
IF($O$5=Master!$D$4,SUM(E256:O256),
IF($P$5=Master!$D$4,SUM(E256:P256),0))))))))))))</f>
        <v>9312779.0399999991</v>
      </c>
      <c r="V256" s="97"/>
    </row>
    <row r="257" spans="2:22" x14ac:dyDescent="0.2">
      <c r="B257" s="95"/>
      <c r="C257" s="98" t="s">
        <v>127</v>
      </c>
      <c r="D257" s="99" t="s">
        <v>128</v>
      </c>
      <c r="E257" s="100">
        <v>18451.57</v>
      </c>
      <c r="F257" s="100">
        <v>18523.23</v>
      </c>
      <c r="G257" s="100">
        <v>34559.100000000006</v>
      </c>
      <c r="H257" s="100">
        <v>31886.359999999993</v>
      </c>
      <c r="I257" s="100">
        <v>25616.299999999996</v>
      </c>
      <c r="J257" s="100">
        <v>29744.589999999997</v>
      </c>
      <c r="K257" s="100">
        <v>37109.900000000009</v>
      </c>
      <c r="L257" s="100">
        <v>25370.089999999993</v>
      </c>
      <c r="M257" s="100">
        <v>26090.079999999998</v>
      </c>
      <c r="N257" s="100">
        <v>34277.68</v>
      </c>
      <c r="O257" s="100">
        <v>35419.050000000017</v>
      </c>
      <c r="P257" s="100">
        <v>78978.986999999848</v>
      </c>
      <c r="Q257" s="135">
        <f t="shared" si="17"/>
        <v>396026.9369999998</v>
      </c>
      <c r="R257" s="97"/>
      <c r="T257" s="95"/>
      <c r="U257" s="100">
        <f>IF($E$5=Master!$D$4,E257,
IF($F$5=Master!$D$4,SUM(E257:F257),
IF($G$5=Master!$D$4,SUM(E257:G257),
IF($H$5=Master!$D$4,SUM(E257:H257),
IF($I$5=Master!$D$4,SUM(E257:I257),
IF($J$5=Master!$D$4,SUM(E257:J257),
IF($K$5=Master!$D$4,SUM(E257:K257),
IF($L$5=Master!$D$4,SUM(E257:L257),
IF($M$5=Master!$D$4,SUM(E257:M257),
IF($N$5=Master!$D$4,SUM(E257:N257),
IF($O$5=Master!$D$4,SUM(E257:O257),
IF($P$5=Master!$D$4,SUM(E257:P257),0))))))))))))</f>
        <v>71533.900000000009</v>
      </c>
      <c r="V257" s="97"/>
    </row>
    <row r="258" spans="2:22" x14ac:dyDescent="0.2">
      <c r="B258" s="95"/>
      <c r="C258" s="98" t="s">
        <v>129</v>
      </c>
      <c r="D258" s="99" t="s">
        <v>130</v>
      </c>
      <c r="E258" s="100">
        <v>97143.250000000015</v>
      </c>
      <c r="F258" s="100">
        <v>97274.790000000008</v>
      </c>
      <c r="G258" s="100">
        <v>79805.179999999993</v>
      </c>
      <c r="H258" s="100">
        <v>68902.53</v>
      </c>
      <c r="I258" s="100">
        <v>68074.37999999999</v>
      </c>
      <c r="J258" s="100">
        <v>73427.48000000001</v>
      </c>
      <c r="K258" s="100">
        <v>89945.43</v>
      </c>
      <c r="L258" s="100">
        <v>74535.91</v>
      </c>
      <c r="M258" s="100">
        <v>84075.6</v>
      </c>
      <c r="N258" s="100">
        <v>145639.25</v>
      </c>
      <c r="O258" s="100">
        <v>198222.1</v>
      </c>
      <c r="P258" s="100">
        <v>308709.37300000002</v>
      </c>
      <c r="Q258" s="135">
        <f t="shared" si="17"/>
        <v>1385755.273</v>
      </c>
      <c r="R258" s="97"/>
      <c r="T258" s="95"/>
      <c r="U258" s="100">
        <f>IF($E$5=Master!$D$4,E258,
IF($F$5=Master!$D$4,SUM(E258:F258),
IF($G$5=Master!$D$4,SUM(E258:G258),
IF($H$5=Master!$D$4,SUM(E258:H258),
IF($I$5=Master!$D$4,SUM(E258:I258),
IF($J$5=Master!$D$4,SUM(E258:J258),
IF($K$5=Master!$D$4,SUM(E258:K258),
IF($L$5=Master!$D$4,SUM(E258:L258),
IF($M$5=Master!$D$4,SUM(E258:M258),
IF($N$5=Master!$D$4,SUM(E258:N258),
IF($O$5=Master!$D$4,SUM(E258:O258),
IF($P$5=Master!$D$4,SUM(E258:P258),0))))))))))))</f>
        <v>274223.22000000003</v>
      </c>
      <c r="V258" s="97"/>
    </row>
    <row r="259" spans="2:22" x14ac:dyDescent="0.2">
      <c r="B259" s="95"/>
      <c r="C259" s="133" t="s">
        <v>131</v>
      </c>
      <c r="D259" s="134" t="s">
        <v>132</v>
      </c>
      <c r="E259" s="136">
        <f>+E260+E261+E262+E263+E264+E265</f>
        <v>14372.560000000001</v>
      </c>
      <c r="F259" s="136">
        <f t="shared" ref="F259:P259" si="26">+F260+F261+F262+F263+F264+F265</f>
        <v>52484.159999999989</v>
      </c>
      <c r="G259" s="136">
        <f t="shared" si="26"/>
        <v>74387.799999999974</v>
      </c>
      <c r="H259" s="136">
        <f t="shared" si="26"/>
        <v>56005.02</v>
      </c>
      <c r="I259" s="136">
        <f t="shared" si="26"/>
        <v>52331.58</v>
      </c>
      <c r="J259" s="136">
        <f t="shared" si="26"/>
        <v>55061.37000000001</v>
      </c>
      <c r="K259" s="136">
        <f t="shared" si="26"/>
        <v>62231.109999999986</v>
      </c>
      <c r="L259" s="136">
        <f t="shared" si="26"/>
        <v>45253.109999999993</v>
      </c>
      <c r="M259" s="136">
        <f t="shared" si="26"/>
        <v>46868.21</v>
      </c>
      <c r="N259" s="136">
        <f t="shared" si="26"/>
        <v>67774.110000000015</v>
      </c>
      <c r="O259" s="136">
        <f t="shared" si="26"/>
        <v>23896.229999999996</v>
      </c>
      <c r="P259" s="136">
        <f t="shared" si="26"/>
        <v>152348.16999999998</v>
      </c>
      <c r="Q259" s="135">
        <f t="shared" si="17"/>
        <v>703013.42999999993</v>
      </c>
      <c r="R259" s="97"/>
      <c r="T259" s="95"/>
      <c r="U259" s="100">
        <f>IF($E$5=Master!$D$4,E259,
IF($F$5=Master!$D$4,SUM(E259:F259),
IF($G$5=Master!$D$4,SUM(E259:G259),
IF($H$5=Master!$D$4,SUM(E259:H259),
IF($I$5=Master!$D$4,SUM(E259:I259),
IF($J$5=Master!$D$4,SUM(E259:J259),
IF($K$5=Master!$D$4,SUM(E259:K259),
IF($L$5=Master!$D$4,SUM(E259:L259),
IF($M$5=Master!$D$4,SUM(E259:M259),
IF($N$5=Master!$D$4,SUM(E259:N259),
IF($O$5=Master!$D$4,SUM(E259:O259),
IF($P$5=Master!$D$4,SUM(E259:P259),0))))))))))))</f>
        <v>141244.51999999996</v>
      </c>
      <c r="V259" s="97"/>
    </row>
    <row r="260" spans="2:22" x14ac:dyDescent="0.2">
      <c r="B260" s="95"/>
      <c r="C260" s="98" t="s">
        <v>133</v>
      </c>
      <c r="D260" s="99" t="s">
        <v>134</v>
      </c>
      <c r="E260" s="100">
        <v>0</v>
      </c>
      <c r="F260" s="100">
        <v>0</v>
      </c>
      <c r="G260" s="100">
        <v>0</v>
      </c>
      <c r="H260" s="100">
        <v>0</v>
      </c>
      <c r="I260" s="100">
        <v>0</v>
      </c>
      <c r="J260" s="100">
        <v>0</v>
      </c>
      <c r="K260" s="100">
        <v>0</v>
      </c>
      <c r="L260" s="100">
        <v>0</v>
      </c>
      <c r="M260" s="100">
        <v>0</v>
      </c>
      <c r="N260" s="100">
        <v>0</v>
      </c>
      <c r="O260" s="100">
        <v>0</v>
      </c>
      <c r="P260" s="100">
        <v>0</v>
      </c>
      <c r="Q260" s="135">
        <f t="shared" si="17"/>
        <v>0</v>
      </c>
      <c r="R260" s="97"/>
      <c r="T260" s="95"/>
      <c r="U260" s="100">
        <f>IF($E$5=Master!$D$4,E260,
IF($F$5=Master!$D$4,SUM(E260:F260),
IF($G$5=Master!$D$4,SUM(E260:G260),
IF($H$5=Master!$D$4,SUM(E260:H260),
IF($I$5=Master!$D$4,SUM(E260:I260),
IF($J$5=Master!$D$4,SUM(E260:J260),
IF($K$5=Master!$D$4,SUM(E260:K260),
IF($L$5=Master!$D$4,SUM(E260:L260),
IF($M$5=Master!$D$4,SUM(E260:M260),
IF($N$5=Master!$D$4,SUM(E260:N260),
IF($O$5=Master!$D$4,SUM(E260:O260),
IF($P$5=Master!$D$4,SUM(E260:P260),0))))))))))))</f>
        <v>0</v>
      </c>
      <c r="V260" s="97"/>
    </row>
    <row r="261" spans="2:22" x14ac:dyDescent="0.2">
      <c r="B261" s="95"/>
      <c r="C261" s="98" t="s">
        <v>135</v>
      </c>
      <c r="D261" s="99" t="s">
        <v>136</v>
      </c>
      <c r="E261" s="100">
        <v>14372.560000000001</v>
      </c>
      <c r="F261" s="100">
        <v>52484.159999999989</v>
      </c>
      <c r="G261" s="100">
        <v>74387.799999999974</v>
      </c>
      <c r="H261" s="100">
        <v>56005.02</v>
      </c>
      <c r="I261" s="100">
        <v>52331.58</v>
      </c>
      <c r="J261" s="100">
        <v>55061.37000000001</v>
      </c>
      <c r="K261" s="100">
        <v>62231.109999999986</v>
      </c>
      <c r="L261" s="100">
        <v>45253.109999999993</v>
      </c>
      <c r="M261" s="100">
        <v>46868.21</v>
      </c>
      <c r="N261" s="100">
        <v>67774.110000000015</v>
      </c>
      <c r="O261" s="100">
        <v>23896.229999999996</v>
      </c>
      <c r="P261" s="100">
        <v>152348.16999999998</v>
      </c>
      <c r="Q261" s="135">
        <f t="shared" si="17"/>
        <v>703013.42999999993</v>
      </c>
      <c r="R261" s="97"/>
      <c r="T261" s="95"/>
      <c r="U261" s="100">
        <f>IF($E$5=Master!$D$4,E261,
IF($F$5=Master!$D$4,SUM(E261:F261),
IF($G$5=Master!$D$4,SUM(E261:G261),
IF($H$5=Master!$D$4,SUM(E261:H261),
IF($I$5=Master!$D$4,SUM(E261:I261),
IF($J$5=Master!$D$4,SUM(E261:J261),
IF($K$5=Master!$D$4,SUM(E261:K261),
IF($L$5=Master!$D$4,SUM(E261:L261),
IF($M$5=Master!$D$4,SUM(E261:M261),
IF($N$5=Master!$D$4,SUM(E261:N261),
IF($O$5=Master!$D$4,SUM(E261:O261),
IF($P$5=Master!$D$4,SUM(E261:P261),0))))))))))))</f>
        <v>141244.51999999996</v>
      </c>
      <c r="V261" s="97"/>
    </row>
    <row r="262" spans="2:22" x14ac:dyDescent="0.2">
      <c r="B262" s="95"/>
      <c r="C262" s="98" t="s">
        <v>137</v>
      </c>
      <c r="D262" s="99" t="s">
        <v>138</v>
      </c>
      <c r="E262" s="100">
        <v>0</v>
      </c>
      <c r="F262" s="100">
        <v>0</v>
      </c>
      <c r="G262" s="100">
        <v>0</v>
      </c>
      <c r="H262" s="100">
        <v>0</v>
      </c>
      <c r="I262" s="100">
        <v>0</v>
      </c>
      <c r="J262" s="100">
        <v>0</v>
      </c>
      <c r="K262" s="100">
        <v>0</v>
      </c>
      <c r="L262" s="100">
        <v>0</v>
      </c>
      <c r="M262" s="100">
        <v>0</v>
      </c>
      <c r="N262" s="100">
        <v>0</v>
      </c>
      <c r="O262" s="100">
        <v>0</v>
      </c>
      <c r="P262" s="100">
        <v>0</v>
      </c>
      <c r="Q262" s="135">
        <f t="shared" si="17"/>
        <v>0</v>
      </c>
      <c r="R262" s="97"/>
      <c r="T262" s="95"/>
      <c r="U262" s="100">
        <f>IF($E$5=Master!$D$4,E262,
IF($F$5=Master!$D$4,SUM(E262:F262),
IF($G$5=Master!$D$4,SUM(E262:G262),
IF($H$5=Master!$D$4,SUM(E262:H262),
IF($I$5=Master!$D$4,SUM(E262:I262),
IF($J$5=Master!$D$4,SUM(E262:J262),
IF($K$5=Master!$D$4,SUM(E262:K262),
IF($L$5=Master!$D$4,SUM(E262:L262),
IF($M$5=Master!$D$4,SUM(E262:M262),
IF($N$5=Master!$D$4,SUM(E262:N262),
IF($O$5=Master!$D$4,SUM(E262:O262),
IF($P$5=Master!$D$4,SUM(E262:P262),0))))))))))))</f>
        <v>0</v>
      </c>
      <c r="V262" s="97"/>
    </row>
    <row r="263" spans="2:22" x14ac:dyDescent="0.2">
      <c r="B263" s="95"/>
      <c r="C263" s="98" t="s">
        <v>139</v>
      </c>
      <c r="D263" s="99" t="s">
        <v>140</v>
      </c>
      <c r="E263" s="100">
        <v>0</v>
      </c>
      <c r="F263" s="100">
        <v>0</v>
      </c>
      <c r="G263" s="100">
        <v>0</v>
      </c>
      <c r="H263" s="100">
        <v>0</v>
      </c>
      <c r="I263" s="100">
        <v>0</v>
      </c>
      <c r="J263" s="100">
        <v>0</v>
      </c>
      <c r="K263" s="100">
        <v>0</v>
      </c>
      <c r="L263" s="100">
        <v>0</v>
      </c>
      <c r="M263" s="100">
        <v>0</v>
      </c>
      <c r="N263" s="100">
        <v>0</v>
      </c>
      <c r="O263" s="100">
        <v>0</v>
      </c>
      <c r="P263" s="100">
        <v>0</v>
      </c>
      <c r="Q263" s="135">
        <f t="shared" si="17"/>
        <v>0</v>
      </c>
      <c r="R263" s="97"/>
      <c r="T263" s="95"/>
      <c r="U263" s="100">
        <f>IF($E$5=Master!$D$4,E263,
IF($F$5=Master!$D$4,SUM(E263:F263),
IF($G$5=Master!$D$4,SUM(E263:G263),
IF($H$5=Master!$D$4,SUM(E263:H263),
IF($I$5=Master!$D$4,SUM(E263:I263),
IF($J$5=Master!$D$4,SUM(E263:J263),
IF($K$5=Master!$D$4,SUM(E263:K263),
IF($L$5=Master!$D$4,SUM(E263:L263),
IF($M$5=Master!$D$4,SUM(E263:M263),
IF($N$5=Master!$D$4,SUM(E263:N263),
IF($O$5=Master!$D$4,SUM(E263:O263),
IF($P$5=Master!$D$4,SUM(E263:P263),0))))))))))))</f>
        <v>0</v>
      </c>
      <c r="V263" s="97"/>
    </row>
    <row r="264" spans="2:22" x14ac:dyDescent="0.2">
      <c r="B264" s="95"/>
      <c r="C264" s="98" t="s">
        <v>141</v>
      </c>
      <c r="D264" s="99" t="s">
        <v>142</v>
      </c>
      <c r="E264" s="100">
        <v>0</v>
      </c>
      <c r="F264" s="100">
        <v>0</v>
      </c>
      <c r="G264" s="100">
        <v>0</v>
      </c>
      <c r="H264" s="100">
        <v>0</v>
      </c>
      <c r="I264" s="100">
        <v>0</v>
      </c>
      <c r="J264" s="100">
        <v>0</v>
      </c>
      <c r="K264" s="100">
        <v>0</v>
      </c>
      <c r="L264" s="100">
        <v>0</v>
      </c>
      <c r="M264" s="100">
        <v>0</v>
      </c>
      <c r="N264" s="100">
        <v>0</v>
      </c>
      <c r="O264" s="100">
        <v>0</v>
      </c>
      <c r="P264" s="100">
        <v>0</v>
      </c>
      <c r="Q264" s="135">
        <f t="shared" si="17"/>
        <v>0</v>
      </c>
      <c r="R264" s="97"/>
      <c r="T264" s="95"/>
      <c r="U264" s="100">
        <f>IF($E$5=Master!$D$4,E264,
IF($F$5=Master!$D$4,SUM(E264:F264),
IF($G$5=Master!$D$4,SUM(E264:G264),
IF($H$5=Master!$D$4,SUM(E264:H264),
IF($I$5=Master!$D$4,SUM(E264:I264),
IF($J$5=Master!$D$4,SUM(E264:J264),
IF($K$5=Master!$D$4,SUM(E264:K264),
IF($L$5=Master!$D$4,SUM(E264:L264),
IF($M$5=Master!$D$4,SUM(E264:M264),
IF($N$5=Master!$D$4,SUM(E264:N264),
IF($O$5=Master!$D$4,SUM(E264:O264),
IF($P$5=Master!$D$4,SUM(E264:P264),0))))))))))))</f>
        <v>0</v>
      </c>
      <c r="V264" s="97"/>
    </row>
    <row r="265" spans="2:22" x14ac:dyDescent="0.2">
      <c r="B265" s="95"/>
      <c r="C265" s="98" t="s">
        <v>143</v>
      </c>
      <c r="D265" s="99" t="s">
        <v>144</v>
      </c>
      <c r="E265" s="100">
        <v>0</v>
      </c>
      <c r="F265" s="100">
        <v>0</v>
      </c>
      <c r="G265" s="100">
        <v>0</v>
      </c>
      <c r="H265" s="100">
        <v>0</v>
      </c>
      <c r="I265" s="100">
        <v>0</v>
      </c>
      <c r="J265" s="100">
        <v>0</v>
      </c>
      <c r="K265" s="100">
        <v>0</v>
      </c>
      <c r="L265" s="100">
        <v>0</v>
      </c>
      <c r="M265" s="100">
        <v>0</v>
      </c>
      <c r="N265" s="100">
        <v>0</v>
      </c>
      <c r="O265" s="100">
        <v>0</v>
      </c>
      <c r="P265" s="100">
        <v>0</v>
      </c>
      <c r="Q265" s="135">
        <f t="shared" si="17"/>
        <v>0</v>
      </c>
      <c r="R265" s="97"/>
      <c r="T265" s="95"/>
      <c r="U265" s="100">
        <f>IF($E$5=Master!$D$4,E265,
IF($F$5=Master!$D$4,SUM(E265:F265),
IF($G$5=Master!$D$4,SUM(E265:G265),
IF($H$5=Master!$D$4,SUM(E265:H265),
IF($I$5=Master!$D$4,SUM(E265:I265),
IF($J$5=Master!$D$4,SUM(E265:J265),
IF($K$5=Master!$D$4,SUM(E265:K265),
IF($L$5=Master!$D$4,SUM(E265:L265),
IF($M$5=Master!$D$4,SUM(E265:M265),
IF($N$5=Master!$D$4,SUM(E265:N265),
IF($O$5=Master!$D$4,SUM(E265:O265),
IF($P$5=Master!$D$4,SUM(E265:P265),0))))))))))))</f>
        <v>0</v>
      </c>
      <c r="V265" s="97"/>
    </row>
    <row r="266" spans="2:22" x14ac:dyDescent="0.2">
      <c r="B266" s="95"/>
      <c r="C266" s="133" t="s">
        <v>145</v>
      </c>
      <c r="D266" s="134" t="s">
        <v>146</v>
      </c>
      <c r="E266" s="136">
        <f>+E267+E268+E269</f>
        <v>97023.360000000001</v>
      </c>
      <c r="F266" s="136">
        <f t="shared" ref="F266:P266" si="27">+F267+F268+F269</f>
        <v>137956.02000000002</v>
      </c>
      <c r="G266" s="136">
        <f t="shared" si="27"/>
        <v>276948.63</v>
      </c>
      <c r="H266" s="136">
        <f t="shared" si="27"/>
        <v>199899.43000000002</v>
      </c>
      <c r="I266" s="136">
        <f t="shared" si="27"/>
        <v>92454.359999999986</v>
      </c>
      <c r="J266" s="136">
        <f t="shared" si="27"/>
        <v>174088</v>
      </c>
      <c r="K266" s="136">
        <f t="shared" si="27"/>
        <v>274967.39999999997</v>
      </c>
      <c r="L266" s="136">
        <f t="shared" si="27"/>
        <v>138572.24000000002</v>
      </c>
      <c r="M266" s="136">
        <f t="shared" si="27"/>
        <v>170843.53000000003</v>
      </c>
      <c r="N266" s="136">
        <f t="shared" si="27"/>
        <v>278305.57999999996</v>
      </c>
      <c r="O266" s="136">
        <f t="shared" si="27"/>
        <v>286896.78999999998</v>
      </c>
      <c r="P266" s="136">
        <f t="shared" si="27"/>
        <v>961998.65999999992</v>
      </c>
      <c r="Q266" s="135">
        <f t="shared" si="17"/>
        <v>3089954</v>
      </c>
      <c r="R266" s="97"/>
      <c r="T266" s="95"/>
      <c r="U266" s="100">
        <f>IF($E$5=Master!$D$4,E266,
IF($F$5=Master!$D$4,SUM(E266:F266),
IF($G$5=Master!$D$4,SUM(E266:G266),
IF($H$5=Master!$D$4,SUM(E266:H266),
IF($I$5=Master!$D$4,SUM(E266:I266),
IF($J$5=Master!$D$4,SUM(E266:J266),
IF($K$5=Master!$D$4,SUM(E266:K266),
IF($L$5=Master!$D$4,SUM(E266:L266),
IF($M$5=Master!$D$4,SUM(E266:M266),
IF($N$5=Master!$D$4,SUM(E266:N266),
IF($O$5=Master!$D$4,SUM(E266:O266),
IF($P$5=Master!$D$4,SUM(E266:P266),0))))))))))))</f>
        <v>511928.01</v>
      </c>
      <c r="V266" s="97"/>
    </row>
    <row r="267" spans="2:22" x14ac:dyDescent="0.2">
      <c r="B267" s="95"/>
      <c r="C267" s="98" t="s">
        <v>147</v>
      </c>
      <c r="D267" s="99" t="s">
        <v>148</v>
      </c>
      <c r="E267" s="100">
        <v>0</v>
      </c>
      <c r="F267" s="100">
        <v>0</v>
      </c>
      <c r="G267" s="100">
        <v>0</v>
      </c>
      <c r="H267" s="100">
        <v>0</v>
      </c>
      <c r="I267" s="100">
        <v>0</v>
      </c>
      <c r="J267" s="100">
        <v>0</v>
      </c>
      <c r="K267" s="100">
        <v>0</v>
      </c>
      <c r="L267" s="100">
        <v>0</v>
      </c>
      <c r="M267" s="100">
        <v>0</v>
      </c>
      <c r="N267" s="100">
        <v>0</v>
      </c>
      <c r="O267" s="100">
        <v>0</v>
      </c>
      <c r="P267" s="100">
        <v>0</v>
      </c>
      <c r="Q267" s="135">
        <f t="shared" si="17"/>
        <v>0</v>
      </c>
      <c r="R267" s="97"/>
      <c r="T267" s="95"/>
      <c r="U267" s="100">
        <f>IF($E$5=Master!$D$4,E267,
IF($F$5=Master!$D$4,SUM(E267:F267),
IF($G$5=Master!$D$4,SUM(E267:G267),
IF($H$5=Master!$D$4,SUM(E267:H267),
IF($I$5=Master!$D$4,SUM(E267:I267),
IF($J$5=Master!$D$4,SUM(E267:J267),
IF($K$5=Master!$D$4,SUM(E267:K267),
IF($L$5=Master!$D$4,SUM(E267:L267),
IF($M$5=Master!$D$4,SUM(E267:M267),
IF($N$5=Master!$D$4,SUM(E267:N267),
IF($O$5=Master!$D$4,SUM(E267:O267),
IF($P$5=Master!$D$4,SUM(E267:P267),0))))))))))))</f>
        <v>0</v>
      </c>
      <c r="V267" s="97"/>
    </row>
    <row r="268" spans="2:22" x14ac:dyDescent="0.2">
      <c r="B268" s="95"/>
      <c r="C268" s="98" t="s">
        <v>149</v>
      </c>
      <c r="D268" s="99" t="s">
        <v>150</v>
      </c>
      <c r="E268" s="100">
        <v>0</v>
      </c>
      <c r="F268" s="100">
        <v>0</v>
      </c>
      <c r="G268" s="100">
        <v>0</v>
      </c>
      <c r="H268" s="100">
        <v>0</v>
      </c>
      <c r="I268" s="100">
        <v>0</v>
      </c>
      <c r="J268" s="100">
        <v>0</v>
      </c>
      <c r="K268" s="100">
        <v>0</v>
      </c>
      <c r="L268" s="100">
        <v>0</v>
      </c>
      <c r="M268" s="100">
        <v>0</v>
      </c>
      <c r="N268" s="100">
        <v>0</v>
      </c>
      <c r="O268" s="100">
        <v>0</v>
      </c>
      <c r="P268" s="100">
        <v>0</v>
      </c>
      <c r="Q268" s="135">
        <f t="shared" ref="Q268:Q299" si="28">SUM(E268:P268)</f>
        <v>0</v>
      </c>
      <c r="R268" s="97"/>
      <c r="T268" s="95"/>
      <c r="U268" s="100">
        <f>IF($E$5=Master!$D$4,E268,
IF($F$5=Master!$D$4,SUM(E268:F268),
IF($G$5=Master!$D$4,SUM(E268:G268),
IF($H$5=Master!$D$4,SUM(E268:H268),
IF($I$5=Master!$D$4,SUM(E268:I268),
IF($J$5=Master!$D$4,SUM(E268:J268),
IF($K$5=Master!$D$4,SUM(E268:K268),
IF($L$5=Master!$D$4,SUM(E268:L268),
IF($M$5=Master!$D$4,SUM(E268:M268),
IF($N$5=Master!$D$4,SUM(E268:N268),
IF($O$5=Master!$D$4,SUM(E268:O268),
IF($P$5=Master!$D$4,SUM(E268:P268),0))))))))))))</f>
        <v>0</v>
      </c>
      <c r="V268" s="97"/>
    </row>
    <row r="269" spans="2:22" x14ac:dyDescent="0.2">
      <c r="B269" s="95"/>
      <c r="C269" s="98" t="s">
        <v>151</v>
      </c>
      <c r="D269" s="99" t="s">
        <v>152</v>
      </c>
      <c r="E269" s="100">
        <v>97023.360000000001</v>
      </c>
      <c r="F269" s="100">
        <v>137956.02000000002</v>
      </c>
      <c r="G269" s="100">
        <v>276948.63</v>
      </c>
      <c r="H269" s="100">
        <v>199899.43000000002</v>
      </c>
      <c r="I269" s="100">
        <v>92454.359999999986</v>
      </c>
      <c r="J269" s="100">
        <v>174088</v>
      </c>
      <c r="K269" s="100">
        <v>274967.39999999997</v>
      </c>
      <c r="L269" s="100">
        <v>138572.24000000002</v>
      </c>
      <c r="M269" s="100">
        <v>170843.53000000003</v>
      </c>
      <c r="N269" s="100">
        <v>278305.57999999996</v>
      </c>
      <c r="O269" s="100">
        <v>286896.78999999998</v>
      </c>
      <c r="P269" s="100">
        <v>961998.65999999992</v>
      </c>
      <c r="Q269" s="135">
        <f t="shared" si="28"/>
        <v>3089954</v>
      </c>
      <c r="R269" s="97"/>
      <c r="T269" s="95"/>
      <c r="U269" s="100">
        <f>IF($E$5=Master!$D$4,E269,
IF($F$5=Master!$D$4,SUM(E269:F269),
IF($G$5=Master!$D$4,SUM(E269:G269),
IF($H$5=Master!$D$4,SUM(E269:H269),
IF($I$5=Master!$D$4,SUM(E269:I269),
IF($J$5=Master!$D$4,SUM(E269:J269),
IF($K$5=Master!$D$4,SUM(E269:K269),
IF($L$5=Master!$D$4,SUM(E269:L269),
IF($M$5=Master!$D$4,SUM(E269:M269),
IF($N$5=Master!$D$4,SUM(E269:N269),
IF($O$5=Master!$D$4,SUM(E269:O269),
IF($P$5=Master!$D$4,SUM(E269:P269),0))))))))))))</f>
        <v>511928.01</v>
      </c>
      <c r="V269" s="97"/>
    </row>
    <row r="270" spans="2:22" x14ac:dyDescent="0.2">
      <c r="B270" s="95"/>
      <c r="C270" s="133" t="s">
        <v>153</v>
      </c>
      <c r="D270" s="134" t="s">
        <v>154</v>
      </c>
      <c r="E270" s="136">
        <f>+E271+E272+E273+E274+E275</f>
        <v>3756991.8499999996</v>
      </c>
      <c r="F270" s="136">
        <f t="shared" ref="F270:P270" si="29">+F271+F272+F273+F274+F275</f>
        <v>7265359.5799999982</v>
      </c>
      <c r="G270" s="136">
        <f t="shared" si="29"/>
        <v>15309033.860000005</v>
      </c>
      <c r="H270" s="136">
        <f t="shared" si="29"/>
        <v>19253982.190000005</v>
      </c>
      <c r="I270" s="136">
        <f t="shared" si="29"/>
        <v>10693908.25</v>
      </c>
      <c r="J270" s="136">
        <f t="shared" si="29"/>
        <v>13298522.520000003</v>
      </c>
      <c r="K270" s="136">
        <f t="shared" si="29"/>
        <v>20640879.299999997</v>
      </c>
      <c r="L270" s="136">
        <f t="shared" si="29"/>
        <v>10184996.330000002</v>
      </c>
      <c r="M270" s="136">
        <f t="shared" si="29"/>
        <v>22536158.169999998</v>
      </c>
      <c r="N270" s="136">
        <f t="shared" si="29"/>
        <v>22777067.760000028</v>
      </c>
      <c r="O270" s="136">
        <f t="shared" si="29"/>
        <v>26455821.170000013</v>
      </c>
      <c r="P270" s="136">
        <f t="shared" si="29"/>
        <v>61851497.590000011</v>
      </c>
      <c r="Q270" s="135">
        <f t="shared" si="28"/>
        <v>234024218.57000005</v>
      </c>
      <c r="R270" s="97"/>
      <c r="T270" s="95"/>
      <c r="U270" s="100">
        <f>IF($E$5=Master!$D$4,E270,
IF($F$5=Master!$D$4,SUM(E270:F270),
IF($G$5=Master!$D$4,SUM(E270:G270),
IF($H$5=Master!$D$4,SUM(E270:H270),
IF($I$5=Master!$D$4,SUM(E270:I270),
IF($J$5=Master!$D$4,SUM(E270:J270),
IF($K$5=Master!$D$4,SUM(E270:K270),
IF($L$5=Master!$D$4,SUM(E270:L270),
IF($M$5=Master!$D$4,SUM(E270:M270),
IF($N$5=Master!$D$4,SUM(E270:N270),
IF($O$5=Master!$D$4,SUM(E270:O270),
IF($P$5=Master!$D$4,SUM(E270:P270),0))))))))))))</f>
        <v>26331385.290000003</v>
      </c>
      <c r="V270" s="97"/>
    </row>
    <row r="271" spans="2:22" x14ac:dyDescent="0.2">
      <c r="B271" s="95"/>
      <c r="C271" s="98" t="s">
        <v>155</v>
      </c>
      <c r="D271" s="99" t="s">
        <v>156</v>
      </c>
      <c r="E271" s="100">
        <v>2213115.4699999997</v>
      </c>
      <c r="F271" s="100">
        <v>4811926.6499999994</v>
      </c>
      <c r="G271" s="100">
        <v>13076243.210000006</v>
      </c>
      <c r="H271" s="100">
        <v>16669586.770000003</v>
      </c>
      <c r="I271" s="100">
        <v>8803323.1599999983</v>
      </c>
      <c r="J271" s="100">
        <v>10826106.990000002</v>
      </c>
      <c r="K271" s="100">
        <v>18748151.309999999</v>
      </c>
      <c r="L271" s="100">
        <v>8676981.8000000026</v>
      </c>
      <c r="M271" s="100">
        <v>20061911.779999997</v>
      </c>
      <c r="N271" s="100">
        <v>20271573.580000024</v>
      </c>
      <c r="O271" s="100">
        <v>24024743.700000014</v>
      </c>
      <c r="P271" s="100">
        <v>58692601.690000005</v>
      </c>
      <c r="Q271" s="135">
        <f t="shared" si="28"/>
        <v>206876266.11000004</v>
      </c>
      <c r="R271" s="97"/>
      <c r="T271" s="95"/>
      <c r="U271" s="100">
        <f>IF($E$5=Master!$D$4,E271,
IF($F$5=Master!$D$4,SUM(E271:F271),
IF($G$5=Master!$D$4,SUM(E271:G271),
IF($H$5=Master!$D$4,SUM(E271:H271),
IF($I$5=Master!$D$4,SUM(E271:I271),
IF($J$5=Master!$D$4,SUM(E271:J271),
IF($K$5=Master!$D$4,SUM(E271:K271),
IF($L$5=Master!$D$4,SUM(E271:L271),
IF($M$5=Master!$D$4,SUM(E271:M271),
IF($N$5=Master!$D$4,SUM(E271:N271),
IF($O$5=Master!$D$4,SUM(E271:O271),
IF($P$5=Master!$D$4,SUM(E271:P271),0))))))))))))</f>
        <v>20101285.330000006</v>
      </c>
      <c r="V271" s="97"/>
    </row>
    <row r="272" spans="2:22" x14ac:dyDescent="0.2">
      <c r="B272" s="95"/>
      <c r="C272" s="98" t="s">
        <v>157</v>
      </c>
      <c r="D272" s="99" t="s">
        <v>158</v>
      </c>
      <c r="E272" s="100">
        <v>181414.64999999991</v>
      </c>
      <c r="F272" s="100">
        <v>234509.88999999987</v>
      </c>
      <c r="G272" s="100">
        <v>275590.44999999995</v>
      </c>
      <c r="H272" s="100">
        <v>304818.5999999998</v>
      </c>
      <c r="I272" s="100">
        <v>278766.98999999976</v>
      </c>
      <c r="J272" s="100">
        <v>299071.00999999995</v>
      </c>
      <c r="K272" s="100">
        <v>319075.25999999995</v>
      </c>
      <c r="L272" s="100">
        <v>259977.35999999993</v>
      </c>
      <c r="M272" s="100">
        <v>292783.62</v>
      </c>
      <c r="N272" s="100">
        <v>328008.42999999976</v>
      </c>
      <c r="O272" s="100">
        <v>314315.39999999973</v>
      </c>
      <c r="P272" s="100">
        <v>622791.18000000005</v>
      </c>
      <c r="Q272" s="135">
        <f t="shared" si="28"/>
        <v>3711122.8399999994</v>
      </c>
      <c r="R272" s="97"/>
      <c r="T272" s="95"/>
      <c r="U272" s="100">
        <f>IF($E$5=Master!$D$4,E272,
IF($F$5=Master!$D$4,SUM(E272:F272),
IF($G$5=Master!$D$4,SUM(E272:G272),
IF($H$5=Master!$D$4,SUM(E272:H272),
IF($I$5=Master!$D$4,SUM(E272:I272),
IF($J$5=Master!$D$4,SUM(E272:J272),
IF($K$5=Master!$D$4,SUM(E272:K272),
IF($L$5=Master!$D$4,SUM(E272:L272),
IF($M$5=Master!$D$4,SUM(E272:M272),
IF($N$5=Master!$D$4,SUM(E272:N272),
IF($O$5=Master!$D$4,SUM(E272:O272),
IF($P$5=Master!$D$4,SUM(E272:P272),0))))))))))))</f>
        <v>691514.98999999976</v>
      </c>
      <c r="V272" s="97"/>
    </row>
    <row r="273" spans="2:22" x14ac:dyDescent="0.2">
      <c r="B273" s="95"/>
      <c r="C273" s="98" t="s">
        <v>159</v>
      </c>
      <c r="D273" s="99" t="s">
        <v>34</v>
      </c>
      <c r="E273" s="100">
        <v>1303709.0600000003</v>
      </c>
      <c r="F273" s="100">
        <v>2189796.7199999988</v>
      </c>
      <c r="G273" s="100">
        <v>1814605.85</v>
      </c>
      <c r="H273" s="100">
        <v>2120618.31</v>
      </c>
      <c r="I273" s="100">
        <v>1575334.9400000004</v>
      </c>
      <c r="J273" s="100">
        <v>2128316.9500000002</v>
      </c>
      <c r="K273" s="100">
        <v>1514007.7599999998</v>
      </c>
      <c r="L273" s="100">
        <v>1210340.77</v>
      </c>
      <c r="M273" s="100">
        <v>2141658.8400000008</v>
      </c>
      <c r="N273" s="100">
        <v>2118194.810000001</v>
      </c>
      <c r="O273" s="100">
        <v>2053501.8000000003</v>
      </c>
      <c r="P273" s="100">
        <v>2475696.8800000004</v>
      </c>
      <c r="Q273" s="135">
        <f t="shared" si="28"/>
        <v>22645782.690000001</v>
      </c>
      <c r="R273" s="97"/>
      <c r="T273" s="95"/>
      <c r="U273" s="100">
        <f>IF($E$5=Master!$D$4,E273,
IF($F$5=Master!$D$4,SUM(E273:F273),
IF($G$5=Master!$D$4,SUM(E273:G273),
IF($H$5=Master!$D$4,SUM(E273:H273),
IF($I$5=Master!$D$4,SUM(E273:I273),
IF($J$5=Master!$D$4,SUM(E273:J273),
IF($K$5=Master!$D$4,SUM(E273:K273),
IF($L$5=Master!$D$4,SUM(E273:L273),
IF($M$5=Master!$D$4,SUM(E273:M273),
IF($N$5=Master!$D$4,SUM(E273:N273),
IF($O$5=Master!$D$4,SUM(E273:O273),
IF($P$5=Master!$D$4,SUM(E273:P273),0))))))))))))</f>
        <v>5308111.629999999</v>
      </c>
      <c r="V273" s="97"/>
    </row>
    <row r="274" spans="2:22" x14ac:dyDescent="0.2">
      <c r="B274" s="95"/>
      <c r="C274" s="98" t="s">
        <v>160</v>
      </c>
      <c r="D274" s="99" t="s">
        <v>35</v>
      </c>
      <c r="E274" s="100">
        <v>58752.67</v>
      </c>
      <c r="F274" s="100">
        <v>29126.319999999996</v>
      </c>
      <c r="G274" s="100">
        <v>142594.34999999998</v>
      </c>
      <c r="H274" s="100">
        <v>158958.51</v>
      </c>
      <c r="I274" s="100">
        <v>36483.159999999989</v>
      </c>
      <c r="J274" s="100">
        <v>45027.57</v>
      </c>
      <c r="K274" s="100">
        <v>59644.969999999994</v>
      </c>
      <c r="L274" s="100">
        <v>37696.400000000001</v>
      </c>
      <c r="M274" s="100">
        <v>39803.93</v>
      </c>
      <c r="N274" s="100">
        <v>59290.94</v>
      </c>
      <c r="O274" s="100">
        <v>63260.26999999999</v>
      </c>
      <c r="P274" s="100">
        <v>60407.839999999997</v>
      </c>
      <c r="Q274" s="135">
        <f t="shared" si="28"/>
        <v>791046.93</v>
      </c>
      <c r="R274" s="97"/>
      <c r="T274" s="95"/>
      <c r="U274" s="100">
        <f>IF($E$5=Master!$D$4,E274,
IF($F$5=Master!$D$4,SUM(E274:F274),
IF($G$5=Master!$D$4,SUM(E274:G274),
IF($H$5=Master!$D$4,SUM(E274:H274),
IF($I$5=Master!$D$4,SUM(E274:I274),
IF($J$5=Master!$D$4,SUM(E274:J274),
IF($K$5=Master!$D$4,SUM(E274:K274),
IF($L$5=Master!$D$4,SUM(E274:L274),
IF($M$5=Master!$D$4,SUM(E274:M274),
IF($N$5=Master!$D$4,SUM(E274:N274),
IF($O$5=Master!$D$4,SUM(E274:O274),
IF($P$5=Master!$D$4,SUM(E274:P274),0))))))))))))</f>
        <v>230473.33999999997</v>
      </c>
      <c r="V274" s="97"/>
    </row>
    <row r="275" spans="2:22" x14ac:dyDescent="0.2">
      <c r="B275" s="95"/>
      <c r="C275" s="98" t="s">
        <v>161</v>
      </c>
      <c r="D275" s="99" t="s">
        <v>162</v>
      </c>
      <c r="E275" s="100">
        <v>0</v>
      </c>
      <c r="F275" s="100">
        <v>0</v>
      </c>
      <c r="G275" s="100">
        <v>0</v>
      </c>
      <c r="H275" s="100">
        <v>0</v>
      </c>
      <c r="I275" s="100">
        <v>0</v>
      </c>
      <c r="J275" s="100">
        <v>0</v>
      </c>
      <c r="K275" s="100">
        <v>0</v>
      </c>
      <c r="L275" s="100">
        <v>0</v>
      </c>
      <c r="M275" s="100">
        <v>0</v>
      </c>
      <c r="N275" s="100">
        <v>0</v>
      </c>
      <c r="O275" s="100">
        <v>0</v>
      </c>
      <c r="P275" s="100">
        <v>0</v>
      </c>
      <c r="Q275" s="135">
        <f t="shared" si="28"/>
        <v>0</v>
      </c>
      <c r="R275" s="97"/>
      <c r="T275" s="95"/>
      <c r="U275" s="100">
        <f>IF($E$5=Master!$D$4,E275,
IF($F$5=Master!$D$4,SUM(E275:F275),
IF($G$5=Master!$D$4,SUM(E275:G275),
IF($H$5=Master!$D$4,SUM(E275:H275),
IF($I$5=Master!$D$4,SUM(E275:I275),
IF($J$5=Master!$D$4,SUM(E275:J275),
IF($K$5=Master!$D$4,SUM(E275:K275),
IF($L$5=Master!$D$4,SUM(E275:L275),
IF($M$5=Master!$D$4,SUM(E275:M275),
IF($N$5=Master!$D$4,SUM(E275:N275),
IF($O$5=Master!$D$4,SUM(E275:O275),
IF($P$5=Master!$D$4,SUM(E275:P275),0))))))))))))</f>
        <v>0</v>
      </c>
      <c r="V275" s="97"/>
    </row>
    <row r="276" spans="2:22" x14ac:dyDescent="0.2">
      <c r="B276" s="95"/>
      <c r="C276" s="133" t="s">
        <v>163</v>
      </c>
      <c r="D276" s="134" t="s">
        <v>164</v>
      </c>
      <c r="E276" s="136">
        <f>+E277</f>
        <v>1559333.33</v>
      </c>
      <c r="F276" s="136">
        <f t="shared" ref="F276:P276" si="30">+F277</f>
        <v>1559333.33</v>
      </c>
      <c r="G276" s="136">
        <f t="shared" si="30"/>
        <v>1474677.35</v>
      </c>
      <c r="H276" s="136">
        <f t="shared" si="30"/>
        <v>1778978.27</v>
      </c>
      <c r="I276" s="136">
        <f t="shared" si="30"/>
        <v>2319883.0699999998</v>
      </c>
      <c r="J276" s="136">
        <f t="shared" si="30"/>
        <v>1626827.81</v>
      </c>
      <c r="K276" s="136">
        <f t="shared" si="30"/>
        <v>1626827.81</v>
      </c>
      <c r="L276" s="136">
        <f t="shared" si="30"/>
        <v>1626827.81</v>
      </c>
      <c r="M276" s="136">
        <f t="shared" si="30"/>
        <v>1626827.81</v>
      </c>
      <c r="N276" s="136">
        <f t="shared" si="30"/>
        <v>1626827.81</v>
      </c>
      <c r="O276" s="136">
        <f t="shared" si="30"/>
        <v>1474677.35</v>
      </c>
      <c r="P276" s="136">
        <f t="shared" si="30"/>
        <v>1778978.25</v>
      </c>
      <c r="Q276" s="135">
        <f t="shared" si="28"/>
        <v>20080000.000000004</v>
      </c>
      <c r="R276" s="97"/>
      <c r="T276" s="95"/>
      <c r="U276" s="100">
        <f>IF($E$5=Master!$D$4,E276,
IF($F$5=Master!$D$4,SUM(E276:F276),
IF($G$5=Master!$D$4,SUM(E276:G276),
IF($H$5=Master!$D$4,SUM(E276:H276),
IF($I$5=Master!$D$4,SUM(E276:I276),
IF($J$5=Master!$D$4,SUM(E276:J276),
IF($K$5=Master!$D$4,SUM(E276:K276),
IF($L$5=Master!$D$4,SUM(E276:L276),
IF($M$5=Master!$D$4,SUM(E276:M276),
IF($N$5=Master!$D$4,SUM(E276:N276),
IF($O$5=Master!$D$4,SUM(E276:O276),
IF($P$5=Master!$D$4,SUM(E276:P276),0))))))))))))</f>
        <v>4593344.01</v>
      </c>
      <c r="V276" s="97"/>
    </row>
    <row r="277" spans="2:22" x14ac:dyDescent="0.2">
      <c r="B277" s="95"/>
      <c r="C277" s="98" t="s">
        <v>165</v>
      </c>
      <c r="D277" s="99" t="s">
        <v>164</v>
      </c>
      <c r="E277" s="100">
        <v>1559333.33</v>
      </c>
      <c r="F277" s="100">
        <v>1559333.33</v>
      </c>
      <c r="G277" s="100">
        <v>1474677.35</v>
      </c>
      <c r="H277" s="100">
        <v>1778978.27</v>
      </c>
      <c r="I277" s="100">
        <v>2319883.0699999998</v>
      </c>
      <c r="J277" s="100">
        <v>1626827.81</v>
      </c>
      <c r="K277" s="100">
        <v>1626827.81</v>
      </c>
      <c r="L277" s="100">
        <v>1626827.81</v>
      </c>
      <c r="M277" s="100">
        <v>1626827.81</v>
      </c>
      <c r="N277" s="100">
        <v>1626827.81</v>
      </c>
      <c r="O277" s="100">
        <v>1474677.35</v>
      </c>
      <c r="P277" s="100">
        <v>1778978.25</v>
      </c>
      <c r="Q277" s="135">
        <f t="shared" si="28"/>
        <v>20080000.000000004</v>
      </c>
      <c r="R277" s="97"/>
      <c r="T277" s="95"/>
      <c r="U277" s="100">
        <f>IF($E$5=Master!$D$4,E277,
IF($F$5=Master!$D$4,SUM(E277:F277),
IF($G$5=Master!$D$4,SUM(E277:G277),
IF($H$5=Master!$D$4,SUM(E277:H277),
IF($I$5=Master!$D$4,SUM(E277:I277),
IF($J$5=Master!$D$4,SUM(E277:J277),
IF($K$5=Master!$D$4,SUM(E277:K277),
IF($L$5=Master!$D$4,SUM(E277:L277),
IF($M$5=Master!$D$4,SUM(E277:M277),
IF($N$5=Master!$D$4,SUM(E277:N277),
IF($O$5=Master!$D$4,SUM(E277:O277),
IF($P$5=Master!$D$4,SUM(E277:P277),0))))))))))))</f>
        <v>4593344.01</v>
      </c>
      <c r="V277" s="97"/>
    </row>
    <row r="278" spans="2:22" x14ac:dyDescent="0.2">
      <c r="B278" s="95"/>
      <c r="C278" s="133" t="s">
        <v>166</v>
      </c>
      <c r="D278" s="134" t="s">
        <v>167</v>
      </c>
      <c r="E278" s="136">
        <f>+E279+E280+E281+E282</f>
        <v>845667.16</v>
      </c>
      <c r="F278" s="136">
        <f t="shared" ref="F278:P278" si="31">+F279+F280+F281+F282</f>
        <v>2020239.56</v>
      </c>
      <c r="G278" s="136">
        <f t="shared" si="31"/>
        <v>1385960.94</v>
      </c>
      <c r="H278" s="136">
        <f t="shared" si="31"/>
        <v>1501771.3199999991</v>
      </c>
      <c r="I278" s="136">
        <f t="shared" si="31"/>
        <v>873678.84999999963</v>
      </c>
      <c r="J278" s="136">
        <f t="shared" si="31"/>
        <v>1222946.3399999999</v>
      </c>
      <c r="K278" s="136">
        <f t="shared" si="31"/>
        <v>1751772.7599999993</v>
      </c>
      <c r="L278" s="136">
        <f t="shared" si="31"/>
        <v>1160560.8999999994</v>
      </c>
      <c r="M278" s="136">
        <f t="shared" si="31"/>
        <v>1989484.8899999994</v>
      </c>
      <c r="N278" s="136">
        <f t="shared" si="31"/>
        <v>2028795.9000000013</v>
      </c>
      <c r="O278" s="136">
        <f t="shared" si="31"/>
        <v>1606113.29</v>
      </c>
      <c r="P278" s="136">
        <f t="shared" si="31"/>
        <v>5406331.8000000007</v>
      </c>
      <c r="Q278" s="135">
        <f t="shared" si="28"/>
        <v>21793323.709999997</v>
      </c>
      <c r="R278" s="97"/>
      <c r="T278" s="95"/>
      <c r="U278" s="100">
        <f>IF($E$5=Master!$D$4,E278,
IF($F$5=Master!$D$4,SUM(E278:F278),
IF($G$5=Master!$D$4,SUM(E278:G278),
IF($H$5=Master!$D$4,SUM(E278:H278),
IF($I$5=Master!$D$4,SUM(E278:I278),
IF($J$5=Master!$D$4,SUM(E278:J278),
IF($K$5=Master!$D$4,SUM(E278:K278),
IF($L$5=Master!$D$4,SUM(E278:L278),
IF($M$5=Master!$D$4,SUM(E278:M278),
IF($N$5=Master!$D$4,SUM(E278:N278),
IF($O$5=Master!$D$4,SUM(E278:O278),
IF($P$5=Master!$D$4,SUM(E278:P278),0))))))))))))</f>
        <v>4251867.66</v>
      </c>
      <c r="V278" s="97"/>
    </row>
    <row r="279" spans="2:22" x14ac:dyDescent="0.2">
      <c r="B279" s="95"/>
      <c r="C279" s="98" t="s">
        <v>168</v>
      </c>
      <c r="D279" s="99" t="s">
        <v>169</v>
      </c>
      <c r="E279" s="100">
        <v>0</v>
      </c>
      <c r="F279" s="100">
        <v>0</v>
      </c>
      <c r="G279" s="100">
        <v>0</v>
      </c>
      <c r="H279" s="100">
        <v>0</v>
      </c>
      <c r="I279" s="100">
        <v>0</v>
      </c>
      <c r="J279" s="100">
        <v>0</v>
      </c>
      <c r="K279" s="100">
        <v>0</v>
      </c>
      <c r="L279" s="100">
        <v>0</v>
      </c>
      <c r="M279" s="100">
        <v>0</v>
      </c>
      <c r="N279" s="100">
        <v>0</v>
      </c>
      <c r="O279" s="100">
        <v>0</v>
      </c>
      <c r="P279" s="100">
        <v>0</v>
      </c>
      <c r="Q279" s="135">
        <f t="shared" si="28"/>
        <v>0</v>
      </c>
      <c r="R279" s="97"/>
      <c r="T279" s="95"/>
      <c r="U279" s="100">
        <f>IF($E$5=Master!$D$4,E279,
IF($F$5=Master!$D$4,SUM(E279:F279),
IF($G$5=Master!$D$4,SUM(E279:G279),
IF($H$5=Master!$D$4,SUM(E279:H279),
IF($I$5=Master!$D$4,SUM(E279:I279),
IF($J$5=Master!$D$4,SUM(E279:J279),
IF($K$5=Master!$D$4,SUM(E279:K279),
IF($L$5=Master!$D$4,SUM(E279:L279),
IF($M$5=Master!$D$4,SUM(E279:M279),
IF($N$5=Master!$D$4,SUM(E279:N279),
IF($O$5=Master!$D$4,SUM(E279:O279),
IF($P$5=Master!$D$4,SUM(E279:P279),0))))))))))))</f>
        <v>0</v>
      </c>
      <c r="V279" s="97"/>
    </row>
    <row r="280" spans="2:22" x14ac:dyDescent="0.2">
      <c r="B280" s="95"/>
      <c r="C280" s="98" t="s">
        <v>170</v>
      </c>
      <c r="D280" s="99" t="s">
        <v>171</v>
      </c>
      <c r="E280" s="100">
        <v>0</v>
      </c>
      <c r="F280" s="100">
        <v>0</v>
      </c>
      <c r="G280" s="100">
        <v>0</v>
      </c>
      <c r="H280" s="100">
        <v>0</v>
      </c>
      <c r="I280" s="100">
        <v>0</v>
      </c>
      <c r="J280" s="100">
        <v>0</v>
      </c>
      <c r="K280" s="100">
        <v>0</v>
      </c>
      <c r="L280" s="100">
        <v>0</v>
      </c>
      <c r="M280" s="100">
        <v>0</v>
      </c>
      <c r="N280" s="100">
        <v>0</v>
      </c>
      <c r="O280" s="100">
        <v>0</v>
      </c>
      <c r="P280" s="100">
        <v>0</v>
      </c>
      <c r="Q280" s="135">
        <f t="shared" si="28"/>
        <v>0</v>
      </c>
      <c r="R280" s="97"/>
      <c r="T280" s="95"/>
      <c r="U280" s="100">
        <f>IF($E$5=Master!$D$4,E280,
IF($F$5=Master!$D$4,SUM(E280:F280),
IF($G$5=Master!$D$4,SUM(E280:G280),
IF($H$5=Master!$D$4,SUM(E280:H280),
IF($I$5=Master!$D$4,SUM(E280:I280),
IF($J$5=Master!$D$4,SUM(E280:J280),
IF($K$5=Master!$D$4,SUM(E280:K280),
IF($L$5=Master!$D$4,SUM(E280:L280),
IF($M$5=Master!$D$4,SUM(E280:M280),
IF($N$5=Master!$D$4,SUM(E280:N280),
IF($O$5=Master!$D$4,SUM(E280:O280),
IF($P$5=Master!$D$4,SUM(E280:P280),0))))))))))))</f>
        <v>0</v>
      </c>
      <c r="V280" s="97"/>
    </row>
    <row r="281" spans="2:22" x14ac:dyDescent="0.2">
      <c r="B281" s="95"/>
      <c r="C281" s="98" t="s">
        <v>172</v>
      </c>
      <c r="D281" s="99" t="s">
        <v>173</v>
      </c>
      <c r="E281" s="100">
        <v>310281.53000000003</v>
      </c>
      <c r="F281" s="100">
        <v>1519926.22</v>
      </c>
      <c r="G281" s="100">
        <v>866339.8899999999</v>
      </c>
      <c r="H281" s="100">
        <v>869972.3899999992</v>
      </c>
      <c r="I281" s="100">
        <v>495383.6799999997</v>
      </c>
      <c r="J281" s="100">
        <v>810237.2699999999</v>
      </c>
      <c r="K281" s="100">
        <v>1177535.2199999993</v>
      </c>
      <c r="L281" s="100">
        <v>784943.8399999995</v>
      </c>
      <c r="M281" s="100">
        <v>1386416.6199999994</v>
      </c>
      <c r="N281" s="100">
        <v>1399253.0100000012</v>
      </c>
      <c r="O281" s="100">
        <v>1032741.4400000002</v>
      </c>
      <c r="P281" s="100">
        <v>3362300.4400000004</v>
      </c>
      <c r="Q281" s="135">
        <f t="shared" si="28"/>
        <v>14015331.549999997</v>
      </c>
      <c r="R281" s="97"/>
      <c r="T281" s="95"/>
      <c r="U281" s="100">
        <f>IF($E$5=Master!$D$4,E281,
IF($F$5=Master!$D$4,SUM(E281:F281),
IF($G$5=Master!$D$4,SUM(E281:G281),
IF($H$5=Master!$D$4,SUM(E281:H281),
IF($I$5=Master!$D$4,SUM(E281:I281),
IF($J$5=Master!$D$4,SUM(E281:J281),
IF($K$5=Master!$D$4,SUM(E281:K281),
IF($L$5=Master!$D$4,SUM(E281:L281),
IF($M$5=Master!$D$4,SUM(E281:M281),
IF($N$5=Master!$D$4,SUM(E281:N281),
IF($O$5=Master!$D$4,SUM(E281:O281),
IF($P$5=Master!$D$4,SUM(E281:P281),0))))))))))))</f>
        <v>2696547.6399999997</v>
      </c>
      <c r="V281" s="97"/>
    </row>
    <row r="282" spans="2:22" x14ac:dyDescent="0.2">
      <c r="B282" s="95"/>
      <c r="C282" s="98" t="s">
        <v>174</v>
      </c>
      <c r="D282" s="99" t="s">
        <v>175</v>
      </c>
      <c r="E282" s="100">
        <v>535385.63</v>
      </c>
      <c r="F282" s="100">
        <v>500313.34</v>
      </c>
      <c r="G282" s="100">
        <v>519621.04999999993</v>
      </c>
      <c r="H282" s="100">
        <v>631798.92999999993</v>
      </c>
      <c r="I282" s="100">
        <v>378295.17</v>
      </c>
      <c r="J282" s="100">
        <v>412709.06999999995</v>
      </c>
      <c r="K282" s="100">
        <v>574237.54</v>
      </c>
      <c r="L282" s="100">
        <v>375617.05999999994</v>
      </c>
      <c r="M282" s="100">
        <v>603068.27</v>
      </c>
      <c r="N282" s="100">
        <v>629542.89</v>
      </c>
      <c r="O282" s="100">
        <v>573371.85</v>
      </c>
      <c r="P282" s="100">
        <v>2044031.3599999999</v>
      </c>
      <c r="Q282" s="135">
        <f t="shared" si="28"/>
        <v>7777992.1600000001</v>
      </c>
      <c r="R282" s="97"/>
      <c r="T282" s="95"/>
      <c r="U282" s="100">
        <f>IF($E$5=Master!$D$4,E282,
IF($F$5=Master!$D$4,SUM(E282:F282),
IF($G$5=Master!$D$4,SUM(E282:G282),
IF($H$5=Master!$D$4,SUM(E282:H282),
IF($I$5=Master!$D$4,SUM(E282:I282),
IF($J$5=Master!$D$4,SUM(E282:J282),
IF($K$5=Master!$D$4,SUM(E282:K282),
IF($L$5=Master!$D$4,SUM(E282:L282),
IF($M$5=Master!$D$4,SUM(E282:M282),
IF($N$5=Master!$D$4,SUM(E282:N282),
IF($O$5=Master!$D$4,SUM(E282:O282),
IF($P$5=Master!$D$4,SUM(E282:P282),0))))))))))))</f>
        <v>1555320.02</v>
      </c>
      <c r="V282" s="97"/>
    </row>
    <row r="283" spans="2:22" x14ac:dyDescent="0.2">
      <c r="B283" s="95"/>
      <c r="C283" s="133" t="s">
        <v>176</v>
      </c>
      <c r="D283" s="134" t="s">
        <v>177</v>
      </c>
      <c r="E283" s="136">
        <f>+E284+E285+E286+E287+E288+E289+E290</f>
        <v>567590.42000000004</v>
      </c>
      <c r="F283" s="136">
        <f t="shared" ref="F283:P283" si="32">+F284+F285+F286+F287+F288+F289+F290</f>
        <v>552776.30000000005</v>
      </c>
      <c r="G283" s="136">
        <f t="shared" si="32"/>
        <v>614119.21000000008</v>
      </c>
      <c r="H283" s="136">
        <f t="shared" si="32"/>
        <v>616572.84000000008</v>
      </c>
      <c r="I283" s="136">
        <f t="shared" si="32"/>
        <v>666990.17999999993</v>
      </c>
      <c r="J283" s="136">
        <f t="shared" si="32"/>
        <v>739991.20000000007</v>
      </c>
      <c r="K283" s="136">
        <f t="shared" si="32"/>
        <v>677181.52999999991</v>
      </c>
      <c r="L283" s="136">
        <f t="shared" si="32"/>
        <v>655622.61</v>
      </c>
      <c r="M283" s="136">
        <f t="shared" si="32"/>
        <v>714157.58000000007</v>
      </c>
      <c r="N283" s="136">
        <f t="shared" si="32"/>
        <v>788418.78000000014</v>
      </c>
      <c r="O283" s="136">
        <f t="shared" si="32"/>
        <v>710957.5900000002</v>
      </c>
      <c r="P283" s="136">
        <f t="shared" si="32"/>
        <v>829580.48000000021</v>
      </c>
      <c r="Q283" s="135">
        <f t="shared" si="28"/>
        <v>8133958.7200000016</v>
      </c>
      <c r="R283" s="97"/>
      <c r="T283" s="95"/>
      <c r="U283" s="100">
        <f>IF($E$5=Master!$D$4,E283,
IF($F$5=Master!$D$4,SUM(E283:F283),
IF($G$5=Master!$D$4,SUM(E283:G283),
IF($H$5=Master!$D$4,SUM(E283:H283),
IF($I$5=Master!$D$4,SUM(E283:I283),
IF($J$5=Master!$D$4,SUM(E283:J283),
IF($K$5=Master!$D$4,SUM(E283:K283),
IF($L$5=Master!$D$4,SUM(E283:L283),
IF($M$5=Master!$D$4,SUM(E283:M283),
IF($N$5=Master!$D$4,SUM(E283:N283),
IF($O$5=Master!$D$4,SUM(E283:O283),
IF($P$5=Master!$D$4,SUM(E283:P283),0))))))))))))</f>
        <v>1734485.9300000002</v>
      </c>
      <c r="V283" s="97"/>
    </row>
    <row r="284" spans="2:22" ht="25.5" x14ac:dyDescent="0.2">
      <c r="B284" s="95"/>
      <c r="C284" s="98" t="s">
        <v>178</v>
      </c>
      <c r="D284" s="99" t="s">
        <v>179</v>
      </c>
      <c r="E284" s="100">
        <v>0</v>
      </c>
      <c r="F284" s="100">
        <v>0</v>
      </c>
      <c r="G284" s="100">
        <v>0</v>
      </c>
      <c r="H284" s="100">
        <v>0</v>
      </c>
      <c r="I284" s="100">
        <v>0</v>
      </c>
      <c r="J284" s="100">
        <v>0</v>
      </c>
      <c r="K284" s="100">
        <v>0</v>
      </c>
      <c r="L284" s="100">
        <v>0</v>
      </c>
      <c r="M284" s="100">
        <v>0</v>
      </c>
      <c r="N284" s="100">
        <v>0</v>
      </c>
      <c r="O284" s="100">
        <v>0</v>
      </c>
      <c r="P284" s="100">
        <v>0</v>
      </c>
      <c r="Q284" s="135">
        <f t="shared" si="28"/>
        <v>0</v>
      </c>
      <c r="R284" s="97"/>
      <c r="T284" s="95"/>
      <c r="U284" s="100">
        <f>IF($E$5=Master!$D$4,E284,
IF($F$5=Master!$D$4,SUM(E284:F284),
IF($G$5=Master!$D$4,SUM(E284:G284),
IF($H$5=Master!$D$4,SUM(E284:H284),
IF($I$5=Master!$D$4,SUM(E284:I284),
IF($J$5=Master!$D$4,SUM(E284:J284),
IF($K$5=Master!$D$4,SUM(E284:K284),
IF($L$5=Master!$D$4,SUM(E284:L284),
IF($M$5=Master!$D$4,SUM(E284:M284),
IF($N$5=Master!$D$4,SUM(E284:N284),
IF($O$5=Master!$D$4,SUM(E284:O284),
IF($P$5=Master!$D$4,SUM(E284:P284),0))))))))))))</f>
        <v>0</v>
      </c>
      <c r="V284" s="97"/>
    </row>
    <row r="285" spans="2:22" x14ac:dyDescent="0.2">
      <c r="B285" s="95"/>
      <c r="C285" s="98" t="s">
        <v>180</v>
      </c>
      <c r="D285" s="99" t="s">
        <v>181</v>
      </c>
      <c r="E285" s="100">
        <v>524879.07000000007</v>
      </c>
      <c r="F285" s="100">
        <v>511832.65</v>
      </c>
      <c r="G285" s="100">
        <v>557661.12000000011</v>
      </c>
      <c r="H285" s="100">
        <v>573887.51000000013</v>
      </c>
      <c r="I285" s="100">
        <v>622768.34</v>
      </c>
      <c r="J285" s="100">
        <v>655735.13000000012</v>
      </c>
      <c r="K285" s="100">
        <v>603840.85999999987</v>
      </c>
      <c r="L285" s="100">
        <v>614334.63</v>
      </c>
      <c r="M285" s="100">
        <v>669347.52000000014</v>
      </c>
      <c r="N285" s="100">
        <v>731259.84000000008</v>
      </c>
      <c r="O285" s="100">
        <v>660634.74000000022</v>
      </c>
      <c r="P285" s="100">
        <v>771778.03000000014</v>
      </c>
      <c r="Q285" s="135">
        <f t="shared" si="28"/>
        <v>7497959.4400000013</v>
      </c>
      <c r="R285" s="97"/>
      <c r="T285" s="95"/>
      <c r="U285" s="100">
        <f>IF($E$5=Master!$D$4,E285,
IF($F$5=Master!$D$4,SUM(E285:F285),
IF($G$5=Master!$D$4,SUM(E285:G285),
IF($H$5=Master!$D$4,SUM(E285:H285),
IF($I$5=Master!$D$4,SUM(E285:I285),
IF($J$5=Master!$D$4,SUM(E285:J285),
IF($K$5=Master!$D$4,SUM(E285:K285),
IF($L$5=Master!$D$4,SUM(E285:L285),
IF($M$5=Master!$D$4,SUM(E285:M285),
IF($N$5=Master!$D$4,SUM(E285:N285),
IF($O$5=Master!$D$4,SUM(E285:O285),
IF($P$5=Master!$D$4,SUM(E285:P285),0))))))))))))</f>
        <v>1594372.8400000003</v>
      </c>
      <c r="V285" s="97"/>
    </row>
    <row r="286" spans="2:22" x14ac:dyDescent="0.2">
      <c r="B286" s="95"/>
      <c r="C286" s="98" t="s">
        <v>182</v>
      </c>
      <c r="D286" s="99" t="s">
        <v>132</v>
      </c>
      <c r="E286" s="100">
        <v>0</v>
      </c>
      <c r="F286" s="100">
        <v>0</v>
      </c>
      <c r="G286" s="100">
        <v>0</v>
      </c>
      <c r="H286" s="100">
        <v>0</v>
      </c>
      <c r="I286" s="100">
        <v>0</v>
      </c>
      <c r="J286" s="100">
        <v>0</v>
      </c>
      <c r="K286" s="100">
        <v>0</v>
      </c>
      <c r="L286" s="100">
        <v>0</v>
      </c>
      <c r="M286" s="100">
        <v>0</v>
      </c>
      <c r="N286" s="100">
        <v>0</v>
      </c>
      <c r="O286" s="100">
        <v>0</v>
      </c>
      <c r="P286" s="100">
        <v>0</v>
      </c>
      <c r="Q286" s="135">
        <f t="shared" si="28"/>
        <v>0</v>
      </c>
      <c r="R286" s="97"/>
      <c r="T286" s="95"/>
      <c r="U286" s="100">
        <f>IF($E$5=Master!$D$4,E286,
IF($F$5=Master!$D$4,SUM(E286:F286),
IF($G$5=Master!$D$4,SUM(E286:G286),
IF($H$5=Master!$D$4,SUM(E286:H286),
IF($I$5=Master!$D$4,SUM(E286:I286),
IF($J$5=Master!$D$4,SUM(E286:J286),
IF($K$5=Master!$D$4,SUM(E286:K286),
IF($L$5=Master!$D$4,SUM(E286:L286),
IF($M$5=Master!$D$4,SUM(E286:M286),
IF($N$5=Master!$D$4,SUM(E286:N286),
IF($O$5=Master!$D$4,SUM(E286:O286),
IF($P$5=Master!$D$4,SUM(E286:P286),0))))))))))))</f>
        <v>0</v>
      </c>
      <c r="V286" s="97"/>
    </row>
    <row r="287" spans="2:22" x14ac:dyDescent="0.2">
      <c r="B287" s="95"/>
      <c r="C287" s="98" t="s">
        <v>183</v>
      </c>
      <c r="D287" s="99" t="s">
        <v>184</v>
      </c>
      <c r="E287" s="100">
        <v>0</v>
      </c>
      <c r="F287" s="100">
        <v>0</v>
      </c>
      <c r="G287" s="100">
        <v>0</v>
      </c>
      <c r="H287" s="100">
        <v>0</v>
      </c>
      <c r="I287" s="100">
        <v>0</v>
      </c>
      <c r="J287" s="100">
        <v>0</v>
      </c>
      <c r="K287" s="100">
        <v>0</v>
      </c>
      <c r="L287" s="100">
        <v>0</v>
      </c>
      <c r="M287" s="100">
        <v>0</v>
      </c>
      <c r="N287" s="100">
        <v>0</v>
      </c>
      <c r="O287" s="100">
        <v>0</v>
      </c>
      <c r="P287" s="100">
        <v>0</v>
      </c>
      <c r="Q287" s="135">
        <f t="shared" si="28"/>
        <v>0</v>
      </c>
      <c r="R287" s="97"/>
      <c r="T287" s="95"/>
      <c r="U287" s="100">
        <f>IF($E$5=Master!$D$4,E287,
IF($F$5=Master!$D$4,SUM(E287:F287),
IF($G$5=Master!$D$4,SUM(E287:G287),
IF($H$5=Master!$D$4,SUM(E287:H287),
IF($I$5=Master!$D$4,SUM(E287:I287),
IF($J$5=Master!$D$4,SUM(E287:J287),
IF($K$5=Master!$D$4,SUM(E287:K287),
IF($L$5=Master!$D$4,SUM(E287:L287),
IF($M$5=Master!$D$4,SUM(E287:M287),
IF($N$5=Master!$D$4,SUM(E287:N287),
IF($O$5=Master!$D$4,SUM(E287:O287),
IF($P$5=Master!$D$4,SUM(E287:P287),0))))))))))))</f>
        <v>0</v>
      </c>
      <c r="V287" s="97"/>
    </row>
    <row r="288" spans="2:22" x14ac:dyDescent="0.2">
      <c r="B288" s="95"/>
      <c r="C288" s="98" t="s">
        <v>185</v>
      </c>
      <c r="D288" s="99" t="s">
        <v>186</v>
      </c>
      <c r="E288" s="100">
        <v>0</v>
      </c>
      <c r="F288" s="100">
        <v>0</v>
      </c>
      <c r="G288" s="100">
        <v>0</v>
      </c>
      <c r="H288" s="100">
        <v>0</v>
      </c>
      <c r="I288" s="100">
        <v>0</v>
      </c>
      <c r="J288" s="100">
        <v>0</v>
      </c>
      <c r="K288" s="100">
        <v>0</v>
      </c>
      <c r="L288" s="100">
        <v>0</v>
      </c>
      <c r="M288" s="100">
        <v>0</v>
      </c>
      <c r="N288" s="100">
        <v>0</v>
      </c>
      <c r="O288" s="100">
        <v>0</v>
      </c>
      <c r="P288" s="100">
        <v>0</v>
      </c>
      <c r="Q288" s="135">
        <f t="shared" si="28"/>
        <v>0</v>
      </c>
      <c r="R288" s="97"/>
      <c r="T288" s="95"/>
      <c r="U288" s="100">
        <f>IF($E$5=Master!$D$4,E288,
IF($F$5=Master!$D$4,SUM(E288:F288),
IF($G$5=Master!$D$4,SUM(E288:G288),
IF($H$5=Master!$D$4,SUM(E288:H288),
IF($I$5=Master!$D$4,SUM(E288:I288),
IF($J$5=Master!$D$4,SUM(E288:J288),
IF($K$5=Master!$D$4,SUM(E288:K288),
IF($L$5=Master!$D$4,SUM(E288:L288),
IF($M$5=Master!$D$4,SUM(E288:M288),
IF($N$5=Master!$D$4,SUM(E288:N288),
IF($O$5=Master!$D$4,SUM(E288:O288),
IF($P$5=Master!$D$4,SUM(E288:P288),0))))))))))))</f>
        <v>0</v>
      </c>
      <c r="V288" s="97"/>
    </row>
    <row r="289" spans="2:22" x14ac:dyDescent="0.2">
      <c r="B289" s="95"/>
      <c r="C289" s="98" t="s">
        <v>187</v>
      </c>
      <c r="D289" s="99" t="s">
        <v>188</v>
      </c>
      <c r="E289" s="100">
        <v>0</v>
      </c>
      <c r="F289" s="100">
        <v>0</v>
      </c>
      <c r="G289" s="100">
        <v>0</v>
      </c>
      <c r="H289" s="100">
        <v>0</v>
      </c>
      <c r="I289" s="100">
        <v>0</v>
      </c>
      <c r="J289" s="100">
        <v>0</v>
      </c>
      <c r="K289" s="100">
        <v>0</v>
      </c>
      <c r="L289" s="100">
        <v>0</v>
      </c>
      <c r="M289" s="100">
        <v>0</v>
      </c>
      <c r="N289" s="100">
        <v>0</v>
      </c>
      <c r="O289" s="100">
        <v>0</v>
      </c>
      <c r="P289" s="100">
        <v>0</v>
      </c>
      <c r="Q289" s="135">
        <f t="shared" si="28"/>
        <v>0</v>
      </c>
      <c r="R289" s="97"/>
      <c r="T289" s="95"/>
      <c r="U289" s="100">
        <f>IF($E$5=Master!$D$4,E289,
IF($F$5=Master!$D$4,SUM(E289:F289),
IF($G$5=Master!$D$4,SUM(E289:G289),
IF($H$5=Master!$D$4,SUM(E289:H289),
IF($I$5=Master!$D$4,SUM(E289:I289),
IF($J$5=Master!$D$4,SUM(E289:J289),
IF($K$5=Master!$D$4,SUM(E289:K289),
IF($L$5=Master!$D$4,SUM(E289:L289),
IF($M$5=Master!$D$4,SUM(E289:M289),
IF($N$5=Master!$D$4,SUM(E289:N289),
IF($O$5=Master!$D$4,SUM(E289:O289),
IF($P$5=Master!$D$4,SUM(E289:P289),0))))))))))))</f>
        <v>0</v>
      </c>
      <c r="V289" s="97"/>
    </row>
    <row r="290" spans="2:22" x14ac:dyDescent="0.2">
      <c r="B290" s="95"/>
      <c r="C290" s="98" t="s">
        <v>189</v>
      </c>
      <c r="D290" s="99" t="s">
        <v>190</v>
      </c>
      <c r="E290" s="100">
        <v>42711.349999999991</v>
      </c>
      <c r="F290" s="100">
        <v>40943.65</v>
      </c>
      <c r="G290" s="100">
        <v>56458.090000000004</v>
      </c>
      <c r="H290" s="100">
        <v>42685.33</v>
      </c>
      <c r="I290" s="100">
        <v>44221.840000000018</v>
      </c>
      <c r="J290" s="100">
        <v>84256.069999999992</v>
      </c>
      <c r="K290" s="100">
        <v>73340.67</v>
      </c>
      <c r="L290" s="100">
        <v>41287.980000000003</v>
      </c>
      <c r="M290" s="100">
        <v>44810.06</v>
      </c>
      <c r="N290" s="100">
        <v>57158.94000000001</v>
      </c>
      <c r="O290" s="100">
        <v>50322.85000000002</v>
      </c>
      <c r="P290" s="100">
        <v>57802.450000000019</v>
      </c>
      <c r="Q290" s="135">
        <f t="shared" si="28"/>
        <v>635999.28</v>
      </c>
      <c r="R290" s="97"/>
      <c r="T290" s="95"/>
      <c r="U290" s="100">
        <f>IF($E$5=Master!$D$4,E290,
IF($F$5=Master!$D$4,SUM(E290:F290),
IF($G$5=Master!$D$4,SUM(E290:G290),
IF($H$5=Master!$D$4,SUM(E290:H290),
IF($I$5=Master!$D$4,SUM(E290:I290),
IF($J$5=Master!$D$4,SUM(E290:J290),
IF($K$5=Master!$D$4,SUM(E290:K290),
IF($L$5=Master!$D$4,SUM(E290:L290),
IF($M$5=Master!$D$4,SUM(E290:M290),
IF($N$5=Master!$D$4,SUM(E290:N290),
IF($O$5=Master!$D$4,SUM(E290:O290),
IF($P$5=Master!$D$4,SUM(E290:P290),0))))))))))))</f>
        <v>140113.09</v>
      </c>
      <c r="V290" s="97"/>
    </row>
    <row r="291" spans="2:22" x14ac:dyDescent="0.2">
      <c r="B291" s="95"/>
      <c r="C291" s="133" t="s">
        <v>191</v>
      </c>
      <c r="D291" s="134" t="s">
        <v>192</v>
      </c>
      <c r="E291" s="136">
        <f>+E292</f>
        <v>374363.61000000028</v>
      </c>
      <c r="F291" s="136">
        <f t="shared" ref="F291:P291" si="33">+F292</f>
        <v>24678.2</v>
      </c>
      <c r="G291" s="136">
        <f t="shared" si="33"/>
        <v>53324.410000000033</v>
      </c>
      <c r="H291" s="136">
        <f t="shared" si="33"/>
        <v>53796.509999999987</v>
      </c>
      <c r="I291" s="136">
        <f t="shared" si="33"/>
        <v>42610.969999999987</v>
      </c>
      <c r="J291" s="136">
        <f t="shared" si="33"/>
        <v>8703176.2199999988</v>
      </c>
      <c r="K291" s="136">
        <f t="shared" si="33"/>
        <v>48065.31</v>
      </c>
      <c r="L291" s="136">
        <f t="shared" si="33"/>
        <v>30006.159999999993</v>
      </c>
      <c r="M291" s="136">
        <f t="shared" si="33"/>
        <v>43165.94999999999</v>
      </c>
      <c r="N291" s="136">
        <f t="shared" si="33"/>
        <v>48431.219999999994</v>
      </c>
      <c r="O291" s="136">
        <f t="shared" si="33"/>
        <v>45136.52</v>
      </c>
      <c r="P291" s="136">
        <f t="shared" si="33"/>
        <v>148281.06999999998</v>
      </c>
      <c r="Q291" s="135">
        <f t="shared" si="28"/>
        <v>9615036.1500000004</v>
      </c>
      <c r="R291" s="97"/>
      <c r="T291" s="95"/>
      <c r="U291" s="100">
        <f>IF($E$5=Master!$D$4,E291,
IF($F$5=Master!$D$4,SUM(E291:F291),
IF($G$5=Master!$D$4,SUM(E291:G291),
IF($H$5=Master!$D$4,SUM(E291:H291),
IF($I$5=Master!$D$4,SUM(E291:I291),
IF($J$5=Master!$D$4,SUM(E291:J291),
IF($K$5=Master!$D$4,SUM(E291:K291),
IF($L$5=Master!$D$4,SUM(E291:L291),
IF($M$5=Master!$D$4,SUM(E291:M291),
IF($N$5=Master!$D$4,SUM(E291:N291),
IF($O$5=Master!$D$4,SUM(E291:O291),
IF($P$5=Master!$D$4,SUM(E291:P291),0))))))))))))</f>
        <v>452366.22000000032</v>
      </c>
      <c r="V291" s="97"/>
    </row>
    <row r="292" spans="2:22" x14ac:dyDescent="0.2">
      <c r="B292" s="95"/>
      <c r="C292" s="98" t="s">
        <v>193</v>
      </c>
      <c r="D292" s="99" t="s">
        <v>192</v>
      </c>
      <c r="E292" s="100">
        <v>374363.61000000028</v>
      </c>
      <c r="F292" s="100">
        <v>24678.2</v>
      </c>
      <c r="G292" s="100">
        <v>53324.410000000033</v>
      </c>
      <c r="H292" s="100">
        <v>53796.509999999987</v>
      </c>
      <c r="I292" s="100">
        <v>42610.969999999987</v>
      </c>
      <c r="J292" s="100">
        <v>8703176.2199999988</v>
      </c>
      <c r="K292" s="100">
        <v>48065.31</v>
      </c>
      <c r="L292" s="100">
        <v>30006.159999999993</v>
      </c>
      <c r="M292" s="100">
        <v>43165.94999999999</v>
      </c>
      <c r="N292" s="100">
        <v>48431.219999999994</v>
      </c>
      <c r="O292" s="100">
        <v>45136.52</v>
      </c>
      <c r="P292" s="100">
        <v>148281.06999999998</v>
      </c>
      <c r="Q292" s="135">
        <f t="shared" si="28"/>
        <v>9615036.1500000004</v>
      </c>
      <c r="R292" s="97"/>
      <c r="T292" s="95"/>
      <c r="U292" s="100">
        <f>IF($E$5=Master!$D$4,E292,
IF($F$5=Master!$D$4,SUM(E292:F292),
IF($G$5=Master!$D$4,SUM(E292:G292),
IF($H$5=Master!$D$4,SUM(E292:H292),
IF($I$5=Master!$D$4,SUM(E292:I292),
IF($J$5=Master!$D$4,SUM(E292:J292),
IF($K$5=Master!$D$4,SUM(E292:K292),
IF($L$5=Master!$D$4,SUM(E292:L292),
IF($M$5=Master!$D$4,SUM(E292:M292),
IF($N$5=Master!$D$4,SUM(E292:N292),
IF($O$5=Master!$D$4,SUM(E292:O292),
IF($P$5=Master!$D$4,SUM(E292:P292),0))))))))))))</f>
        <v>452366.22000000032</v>
      </c>
      <c r="V292" s="97"/>
    </row>
    <row r="293" spans="2:22" x14ac:dyDescent="0.2">
      <c r="B293" s="95"/>
      <c r="C293" s="131" t="s">
        <v>194</v>
      </c>
      <c r="D293" s="132" t="s">
        <v>195</v>
      </c>
      <c r="E293" s="135">
        <f>+E294+E296++E298+E300+E302+E304</f>
        <v>783774.3</v>
      </c>
      <c r="F293" s="135">
        <f t="shared" ref="F293:P293" si="34">+F294+F296++F298+F300+F302+F304</f>
        <v>1532108.9900000002</v>
      </c>
      <c r="G293" s="135">
        <f t="shared" si="34"/>
        <v>1638695.94</v>
      </c>
      <c r="H293" s="135">
        <f t="shared" si="34"/>
        <v>1263160.8999999999</v>
      </c>
      <c r="I293" s="135">
        <f t="shared" si="34"/>
        <v>677943.74999999977</v>
      </c>
      <c r="J293" s="135">
        <f t="shared" si="34"/>
        <v>1134240.4300000004</v>
      </c>
      <c r="K293" s="135">
        <f t="shared" si="34"/>
        <v>1497420.2300000011</v>
      </c>
      <c r="L293" s="135">
        <f t="shared" si="34"/>
        <v>906014.51</v>
      </c>
      <c r="M293" s="135">
        <f t="shared" si="34"/>
        <v>2060636.6800000006</v>
      </c>
      <c r="N293" s="135">
        <f t="shared" si="34"/>
        <v>2161244.4100000006</v>
      </c>
      <c r="O293" s="135">
        <f t="shared" si="34"/>
        <v>1732705.6400000006</v>
      </c>
      <c r="P293" s="135">
        <f t="shared" si="34"/>
        <v>5980368.6870000744</v>
      </c>
      <c r="Q293" s="135">
        <f t="shared" si="28"/>
        <v>21368314.467000075</v>
      </c>
      <c r="R293" s="97"/>
      <c r="T293" s="95"/>
      <c r="U293" s="100">
        <f>IF($E$5=Master!$D$4,E293,
IF($F$5=Master!$D$4,SUM(E293:F293),
IF($G$5=Master!$D$4,SUM(E293:G293),
IF($H$5=Master!$D$4,SUM(E293:H293),
IF($I$5=Master!$D$4,SUM(E293:I293),
IF($J$5=Master!$D$4,SUM(E293:J293),
IF($K$5=Master!$D$4,SUM(E293:K293),
IF($L$5=Master!$D$4,SUM(E293:L293),
IF($M$5=Master!$D$4,SUM(E293:M293),
IF($N$5=Master!$D$4,SUM(E293:N293),
IF($O$5=Master!$D$4,SUM(E293:O293),
IF($P$5=Master!$D$4,SUM(E293:P293),0))))))))))))</f>
        <v>3954579.23</v>
      </c>
      <c r="V293" s="97"/>
    </row>
    <row r="294" spans="2:22" x14ac:dyDescent="0.2">
      <c r="B294" s="95"/>
      <c r="C294" s="133" t="s">
        <v>196</v>
      </c>
      <c r="D294" s="134" t="s">
        <v>197</v>
      </c>
      <c r="E294" s="136">
        <f>+E295</f>
        <v>0</v>
      </c>
      <c r="F294" s="136">
        <f t="shared" ref="F294:P294" si="35">+F295</f>
        <v>0</v>
      </c>
      <c r="G294" s="136">
        <f t="shared" si="35"/>
        <v>0</v>
      </c>
      <c r="H294" s="136">
        <f t="shared" si="35"/>
        <v>0</v>
      </c>
      <c r="I294" s="136">
        <f t="shared" si="35"/>
        <v>0</v>
      </c>
      <c r="J294" s="136">
        <f t="shared" si="35"/>
        <v>0</v>
      </c>
      <c r="K294" s="136">
        <f t="shared" si="35"/>
        <v>0</v>
      </c>
      <c r="L294" s="136">
        <f t="shared" si="35"/>
        <v>0</v>
      </c>
      <c r="M294" s="136">
        <f t="shared" si="35"/>
        <v>0</v>
      </c>
      <c r="N294" s="136">
        <f t="shared" si="35"/>
        <v>0</v>
      </c>
      <c r="O294" s="136">
        <f t="shared" si="35"/>
        <v>0</v>
      </c>
      <c r="P294" s="136">
        <f t="shared" si="35"/>
        <v>0</v>
      </c>
      <c r="Q294" s="135">
        <f t="shared" si="28"/>
        <v>0</v>
      </c>
      <c r="R294" s="97"/>
      <c r="T294" s="95"/>
      <c r="U294" s="100">
        <f>IF($E$5=Master!$D$4,E294,
IF($F$5=Master!$D$4,SUM(E294:F294),
IF($G$5=Master!$D$4,SUM(E294:G294),
IF($H$5=Master!$D$4,SUM(E294:H294),
IF($I$5=Master!$D$4,SUM(E294:I294),
IF($J$5=Master!$D$4,SUM(E294:J294),
IF($K$5=Master!$D$4,SUM(E294:K294),
IF($L$5=Master!$D$4,SUM(E294:L294),
IF($M$5=Master!$D$4,SUM(E294:M294),
IF($N$5=Master!$D$4,SUM(E294:N294),
IF($O$5=Master!$D$4,SUM(E294:O294),
IF($P$5=Master!$D$4,SUM(E294:P294),0))))))))))))</f>
        <v>0</v>
      </c>
      <c r="V294" s="97"/>
    </row>
    <row r="295" spans="2:22" x14ac:dyDescent="0.2">
      <c r="B295" s="95"/>
      <c r="C295" s="98" t="s">
        <v>198</v>
      </c>
      <c r="D295" s="99" t="s">
        <v>197</v>
      </c>
      <c r="E295" s="100">
        <v>0</v>
      </c>
      <c r="F295" s="100">
        <v>0</v>
      </c>
      <c r="G295" s="100">
        <v>0</v>
      </c>
      <c r="H295" s="100">
        <v>0</v>
      </c>
      <c r="I295" s="100">
        <v>0</v>
      </c>
      <c r="J295" s="100">
        <v>0</v>
      </c>
      <c r="K295" s="100">
        <v>0</v>
      </c>
      <c r="L295" s="100">
        <v>0</v>
      </c>
      <c r="M295" s="100">
        <v>0</v>
      </c>
      <c r="N295" s="100">
        <v>0</v>
      </c>
      <c r="O295" s="100">
        <v>0</v>
      </c>
      <c r="P295" s="100">
        <v>0</v>
      </c>
      <c r="Q295" s="135">
        <f t="shared" si="28"/>
        <v>0</v>
      </c>
      <c r="R295" s="97"/>
      <c r="T295" s="95"/>
      <c r="U295" s="100">
        <f>IF($E$5=Master!$D$4,E295,
IF($F$5=Master!$D$4,SUM(E295:F295),
IF($G$5=Master!$D$4,SUM(E295:G295),
IF($H$5=Master!$D$4,SUM(E295:H295),
IF($I$5=Master!$D$4,SUM(E295:I295),
IF($J$5=Master!$D$4,SUM(E295:J295),
IF($K$5=Master!$D$4,SUM(E295:K295),
IF($L$5=Master!$D$4,SUM(E295:L295),
IF($M$5=Master!$D$4,SUM(E295:M295),
IF($N$5=Master!$D$4,SUM(E295:N295),
IF($O$5=Master!$D$4,SUM(E295:O295),
IF($P$5=Master!$D$4,SUM(E295:P295),0))))))))))))</f>
        <v>0</v>
      </c>
      <c r="V295" s="97"/>
    </row>
    <row r="296" spans="2:22" x14ac:dyDescent="0.2">
      <c r="B296" s="95"/>
      <c r="C296" s="133" t="s">
        <v>199</v>
      </c>
      <c r="D296" s="134" t="s">
        <v>200</v>
      </c>
      <c r="E296" s="136">
        <v>0</v>
      </c>
      <c r="F296" s="136">
        <v>0</v>
      </c>
      <c r="G296" s="136">
        <v>0</v>
      </c>
      <c r="H296" s="136">
        <v>0</v>
      </c>
      <c r="I296" s="136">
        <v>0</v>
      </c>
      <c r="J296" s="136">
        <v>0</v>
      </c>
      <c r="K296" s="136">
        <v>0</v>
      </c>
      <c r="L296" s="136">
        <v>0</v>
      </c>
      <c r="M296" s="136">
        <v>0</v>
      </c>
      <c r="N296" s="136">
        <v>0</v>
      </c>
      <c r="O296" s="136">
        <v>0</v>
      </c>
      <c r="P296" s="136">
        <v>0</v>
      </c>
      <c r="Q296" s="135">
        <f t="shared" si="28"/>
        <v>0</v>
      </c>
      <c r="R296" s="97"/>
      <c r="T296" s="95"/>
      <c r="U296" s="100">
        <f>IF($E$5=Master!$D$4,E296,
IF($F$5=Master!$D$4,SUM(E296:F296),
IF($G$5=Master!$D$4,SUM(E296:G296),
IF($H$5=Master!$D$4,SUM(E296:H296),
IF($I$5=Master!$D$4,SUM(E296:I296),
IF($J$5=Master!$D$4,SUM(E296:J296),
IF($K$5=Master!$D$4,SUM(E296:K296),
IF($L$5=Master!$D$4,SUM(E296:L296),
IF($M$5=Master!$D$4,SUM(E296:M296),
IF($N$5=Master!$D$4,SUM(E296:N296),
IF($O$5=Master!$D$4,SUM(E296:O296),
IF($P$5=Master!$D$4,SUM(E296:P296),0))))))))))))</f>
        <v>0</v>
      </c>
      <c r="V296" s="97"/>
    </row>
    <row r="297" spans="2:22" x14ac:dyDescent="0.2">
      <c r="B297" s="95"/>
      <c r="C297" s="98" t="s">
        <v>201</v>
      </c>
      <c r="D297" s="99" t="s">
        <v>200</v>
      </c>
      <c r="E297" s="100">
        <v>0</v>
      </c>
      <c r="F297" s="100">
        <v>0</v>
      </c>
      <c r="G297" s="100">
        <v>0</v>
      </c>
      <c r="H297" s="100">
        <v>0</v>
      </c>
      <c r="I297" s="100">
        <v>0</v>
      </c>
      <c r="J297" s="100">
        <v>0</v>
      </c>
      <c r="K297" s="100">
        <v>0</v>
      </c>
      <c r="L297" s="100">
        <v>0</v>
      </c>
      <c r="M297" s="100">
        <v>0</v>
      </c>
      <c r="N297" s="100">
        <v>0</v>
      </c>
      <c r="O297" s="100">
        <v>0</v>
      </c>
      <c r="P297" s="100">
        <v>0</v>
      </c>
      <c r="Q297" s="135">
        <f t="shared" si="28"/>
        <v>0</v>
      </c>
      <c r="R297" s="97"/>
      <c r="T297" s="95"/>
      <c r="U297" s="100">
        <f>IF($E$5=Master!$D$4,E297,
IF($F$5=Master!$D$4,SUM(E297:F297),
IF($G$5=Master!$D$4,SUM(E297:G297),
IF($H$5=Master!$D$4,SUM(E297:H297),
IF($I$5=Master!$D$4,SUM(E297:I297),
IF($J$5=Master!$D$4,SUM(E297:J297),
IF($K$5=Master!$D$4,SUM(E297:K297),
IF($L$5=Master!$D$4,SUM(E297:L297),
IF($M$5=Master!$D$4,SUM(E297:M297),
IF($N$5=Master!$D$4,SUM(E297:N297),
IF($O$5=Master!$D$4,SUM(E297:O297),
IF($P$5=Master!$D$4,SUM(E297:P297),0))))))))))))</f>
        <v>0</v>
      </c>
      <c r="V297" s="97"/>
    </row>
    <row r="298" spans="2:22" x14ac:dyDescent="0.2">
      <c r="B298" s="95"/>
      <c r="C298" s="133" t="s">
        <v>202</v>
      </c>
      <c r="D298" s="134" t="s">
        <v>203</v>
      </c>
      <c r="E298" s="136">
        <v>0</v>
      </c>
      <c r="F298" s="136">
        <v>0</v>
      </c>
      <c r="G298" s="136">
        <v>0</v>
      </c>
      <c r="H298" s="136">
        <v>0</v>
      </c>
      <c r="I298" s="136">
        <v>0</v>
      </c>
      <c r="J298" s="136">
        <v>0</v>
      </c>
      <c r="K298" s="136">
        <v>0</v>
      </c>
      <c r="L298" s="136">
        <v>0</v>
      </c>
      <c r="M298" s="136">
        <v>0</v>
      </c>
      <c r="N298" s="136">
        <v>0</v>
      </c>
      <c r="O298" s="136">
        <v>0</v>
      </c>
      <c r="P298" s="136">
        <v>0</v>
      </c>
      <c r="Q298" s="135">
        <f t="shared" si="28"/>
        <v>0</v>
      </c>
      <c r="R298" s="97"/>
      <c r="T298" s="95"/>
      <c r="U298" s="100">
        <f>IF($E$5=Master!$D$4,E298,
IF($F$5=Master!$D$4,SUM(E298:F298),
IF($G$5=Master!$D$4,SUM(E298:G298),
IF($H$5=Master!$D$4,SUM(E298:H298),
IF($I$5=Master!$D$4,SUM(E298:I298),
IF($J$5=Master!$D$4,SUM(E298:J298),
IF($K$5=Master!$D$4,SUM(E298:K298),
IF($L$5=Master!$D$4,SUM(E298:L298),
IF($M$5=Master!$D$4,SUM(E298:M298),
IF($N$5=Master!$D$4,SUM(E298:N298),
IF($O$5=Master!$D$4,SUM(E298:O298),
IF($P$5=Master!$D$4,SUM(E298:P298),0))))))))))))</f>
        <v>0</v>
      </c>
      <c r="V298" s="97"/>
    </row>
    <row r="299" spans="2:22" x14ac:dyDescent="0.2">
      <c r="B299" s="95"/>
      <c r="C299" s="98" t="s">
        <v>204</v>
      </c>
      <c r="D299" s="99" t="s">
        <v>203</v>
      </c>
      <c r="E299" s="100">
        <v>0</v>
      </c>
      <c r="F299" s="100">
        <v>0</v>
      </c>
      <c r="G299" s="100">
        <v>0</v>
      </c>
      <c r="H299" s="100">
        <v>0</v>
      </c>
      <c r="I299" s="100">
        <v>0</v>
      </c>
      <c r="J299" s="100">
        <v>0</v>
      </c>
      <c r="K299" s="100">
        <v>0</v>
      </c>
      <c r="L299" s="100">
        <v>0</v>
      </c>
      <c r="M299" s="100">
        <v>0</v>
      </c>
      <c r="N299" s="100">
        <v>0</v>
      </c>
      <c r="O299" s="100">
        <v>0</v>
      </c>
      <c r="P299" s="100">
        <v>0</v>
      </c>
      <c r="Q299" s="135">
        <f t="shared" si="28"/>
        <v>0</v>
      </c>
      <c r="R299" s="97"/>
      <c r="T299" s="95"/>
      <c r="U299" s="100">
        <f>IF($E$5=Master!$D$4,E299,
IF($F$5=Master!$D$4,SUM(E299:F299),
IF($G$5=Master!$D$4,SUM(E299:G299),
IF($H$5=Master!$D$4,SUM(E299:H299),
IF($I$5=Master!$D$4,SUM(E299:I299),
IF($J$5=Master!$D$4,SUM(E299:J299),
IF($K$5=Master!$D$4,SUM(E299:K299),
IF($L$5=Master!$D$4,SUM(E299:L299),
IF($M$5=Master!$D$4,SUM(E299:M299),
IF($N$5=Master!$D$4,SUM(E299:N299),
IF($O$5=Master!$D$4,SUM(E299:O299),
IF($P$5=Master!$D$4,SUM(E299:P299),0))))))))))))</f>
        <v>0</v>
      </c>
      <c r="V299" s="97"/>
    </row>
    <row r="300" spans="2:22" x14ac:dyDescent="0.2">
      <c r="B300" s="95"/>
      <c r="C300" s="133" t="s">
        <v>205</v>
      </c>
      <c r="D300" s="134" t="s">
        <v>206</v>
      </c>
      <c r="E300" s="136">
        <v>0</v>
      </c>
      <c r="F300" s="136">
        <v>0</v>
      </c>
      <c r="G300" s="136">
        <v>0</v>
      </c>
      <c r="H300" s="136">
        <v>0</v>
      </c>
      <c r="I300" s="136">
        <v>0</v>
      </c>
      <c r="J300" s="136">
        <v>0</v>
      </c>
      <c r="K300" s="136">
        <v>0</v>
      </c>
      <c r="L300" s="136">
        <v>0</v>
      </c>
      <c r="M300" s="136">
        <v>0</v>
      </c>
      <c r="N300" s="136">
        <v>0</v>
      </c>
      <c r="O300" s="136">
        <v>0</v>
      </c>
      <c r="P300" s="136">
        <v>0</v>
      </c>
      <c r="Q300" s="135">
        <f t="shared" ref="Q300:Q331" si="36">SUM(E300:P300)</f>
        <v>0</v>
      </c>
      <c r="R300" s="97"/>
      <c r="T300" s="95"/>
      <c r="U300" s="100">
        <f>IF($E$5=Master!$D$4,E300,
IF($F$5=Master!$D$4,SUM(E300:F300),
IF($G$5=Master!$D$4,SUM(E300:G300),
IF($H$5=Master!$D$4,SUM(E300:H300),
IF($I$5=Master!$D$4,SUM(E300:I300),
IF($J$5=Master!$D$4,SUM(E300:J300),
IF($K$5=Master!$D$4,SUM(E300:K300),
IF($L$5=Master!$D$4,SUM(E300:L300),
IF($M$5=Master!$D$4,SUM(E300:M300),
IF($N$5=Master!$D$4,SUM(E300:N300),
IF($O$5=Master!$D$4,SUM(E300:O300),
IF($P$5=Master!$D$4,SUM(E300:P300),0))))))))))))</f>
        <v>0</v>
      </c>
      <c r="V300" s="97"/>
    </row>
    <row r="301" spans="2:22" x14ac:dyDescent="0.2">
      <c r="B301" s="95"/>
      <c r="C301" s="98" t="s">
        <v>207</v>
      </c>
      <c r="D301" s="99" t="s">
        <v>206</v>
      </c>
      <c r="E301" s="100">
        <v>0</v>
      </c>
      <c r="F301" s="100">
        <v>0</v>
      </c>
      <c r="G301" s="100">
        <v>0</v>
      </c>
      <c r="H301" s="100">
        <v>0</v>
      </c>
      <c r="I301" s="100">
        <v>0</v>
      </c>
      <c r="J301" s="100">
        <v>0</v>
      </c>
      <c r="K301" s="100">
        <v>0</v>
      </c>
      <c r="L301" s="100">
        <v>0</v>
      </c>
      <c r="M301" s="100">
        <v>0</v>
      </c>
      <c r="N301" s="100">
        <v>0</v>
      </c>
      <c r="O301" s="100">
        <v>0</v>
      </c>
      <c r="P301" s="100">
        <v>0</v>
      </c>
      <c r="Q301" s="135">
        <f t="shared" si="36"/>
        <v>0</v>
      </c>
      <c r="R301" s="97"/>
      <c r="T301" s="95"/>
      <c r="U301" s="100">
        <f>IF($E$5=Master!$D$4,E301,
IF($F$5=Master!$D$4,SUM(E301:F301),
IF($G$5=Master!$D$4,SUM(E301:G301),
IF($H$5=Master!$D$4,SUM(E301:H301),
IF($I$5=Master!$D$4,SUM(E301:I301),
IF($J$5=Master!$D$4,SUM(E301:J301),
IF($K$5=Master!$D$4,SUM(E301:K301),
IF($L$5=Master!$D$4,SUM(E301:L301),
IF($M$5=Master!$D$4,SUM(E301:M301),
IF($N$5=Master!$D$4,SUM(E301:N301),
IF($O$5=Master!$D$4,SUM(E301:O301),
IF($P$5=Master!$D$4,SUM(E301:P301),0))))))))))))</f>
        <v>0</v>
      </c>
      <c r="V301" s="97"/>
    </row>
    <row r="302" spans="2:22" x14ac:dyDescent="0.2">
      <c r="B302" s="95"/>
      <c r="C302" s="133" t="s">
        <v>208</v>
      </c>
      <c r="D302" s="134" t="s">
        <v>209</v>
      </c>
      <c r="E302" s="136">
        <v>0</v>
      </c>
      <c r="F302" s="136">
        <v>0</v>
      </c>
      <c r="G302" s="136">
        <v>0</v>
      </c>
      <c r="H302" s="136">
        <v>0</v>
      </c>
      <c r="I302" s="136">
        <v>0</v>
      </c>
      <c r="J302" s="136">
        <v>0</v>
      </c>
      <c r="K302" s="136">
        <v>0</v>
      </c>
      <c r="L302" s="136">
        <v>0</v>
      </c>
      <c r="M302" s="136">
        <v>0</v>
      </c>
      <c r="N302" s="136">
        <v>0</v>
      </c>
      <c r="O302" s="136">
        <v>0</v>
      </c>
      <c r="P302" s="136">
        <v>0</v>
      </c>
      <c r="Q302" s="135">
        <f t="shared" si="36"/>
        <v>0</v>
      </c>
      <c r="R302" s="97"/>
      <c r="T302" s="95"/>
      <c r="U302" s="100">
        <f>IF($E$5=Master!$D$4,E302,
IF($F$5=Master!$D$4,SUM(E302:F302),
IF($G$5=Master!$D$4,SUM(E302:G302),
IF($H$5=Master!$D$4,SUM(E302:H302),
IF($I$5=Master!$D$4,SUM(E302:I302),
IF($J$5=Master!$D$4,SUM(E302:J302),
IF($K$5=Master!$D$4,SUM(E302:K302),
IF($L$5=Master!$D$4,SUM(E302:L302),
IF($M$5=Master!$D$4,SUM(E302:M302),
IF($N$5=Master!$D$4,SUM(E302:N302),
IF($O$5=Master!$D$4,SUM(E302:O302),
IF($P$5=Master!$D$4,SUM(E302:P302),0))))))))))))</f>
        <v>0</v>
      </c>
      <c r="V302" s="97"/>
    </row>
    <row r="303" spans="2:22" x14ac:dyDescent="0.2">
      <c r="B303" s="95"/>
      <c r="C303" s="98" t="s">
        <v>210</v>
      </c>
      <c r="D303" s="99" t="s">
        <v>209</v>
      </c>
      <c r="E303" s="100">
        <v>0</v>
      </c>
      <c r="F303" s="100">
        <v>0</v>
      </c>
      <c r="G303" s="100">
        <v>0</v>
      </c>
      <c r="H303" s="100">
        <v>0</v>
      </c>
      <c r="I303" s="100">
        <v>0</v>
      </c>
      <c r="J303" s="100">
        <v>0</v>
      </c>
      <c r="K303" s="100">
        <v>0</v>
      </c>
      <c r="L303" s="100">
        <v>0</v>
      </c>
      <c r="M303" s="100">
        <v>0</v>
      </c>
      <c r="N303" s="100">
        <v>0</v>
      </c>
      <c r="O303" s="100">
        <v>0</v>
      </c>
      <c r="P303" s="100">
        <v>0</v>
      </c>
      <c r="Q303" s="135">
        <f t="shared" si="36"/>
        <v>0</v>
      </c>
      <c r="R303" s="97"/>
      <c r="T303" s="95"/>
      <c r="U303" s="100">
        <f>IF($E$5=Master!$D$4,E303,
IF($F$5=Master!$D$4,SUM(E303:F303),
IF($G$5=Master!$D$4,SUM(E303:G303),
IF($H$5=Master!$D$4,SUM(E303:H303),
IF($I$5=Master!$D$4,SUM(E303:I303),
IF($J$5=Master!$D$4,SUM(E303:J303),
IF($K$5=Master!$D$4,SUM(E303:K303),
IF($L$5=Master!$D$4,SUM(E303:L303),
IF($M$5=Master!$D$4,SUM(E303:M303),
IF($N$5=Master!$D$4,SUM(E303:N303),
IF($O$5=Master!$D$4,SUM(E303:O303),
IF($P$5=Master!$D$4,SUM(E303:P303),0))))))))))))</f>
        <v>0</v>
      </c>
      <c r="V303" s="97"/>
    </row>
    <row r="304" spans="2:22" x14ac:dyDescent="0.2">
      <c r="B304" s="95"/>
      <c r="C304" s="133" t="s">
        <v>211</v>
      </c>
      <c r="D304" s="134" t="s">
        <v>212</v>
      </c>
      <c r="E304" s="136">
        <f>+E305</f>
        <v>783774.3</v>
      </c>
      <c r="F304" s="136">
        <f t="shared" ref="F304:P304" si="37">+F305</f>
        <v>1532108.9900000002</v>
      </c>
      <c r="G304" s="136">
        <f t="shared" si="37"/>
        <v>1638695.94</v>
      </c>
      <c r="H304" s="136">
        <f t="shared" si="37"/>
        <v>1263160.8999999999</v>
      </c>
      <c r="I304" s="136">
        <f t="shared" si="37"/>
        <v>677943.74999999977</v>
      </c>
      <c r="J304" s="136">
        <f t="shared" si="37"/>
        <v>1134240.4300000004</v>
      </c>
      <c r="K304" s="136">
        <f t="shared" si="37"/>
        <v>1497420.2300000011</v>
      </c>
      <c r="L304" s="136">
        <f t="shared" si="37"/>
        <v>906014.51</v>
      </c>
      <c r="M304" s="136">
        <f t="shared" si="37"/>
        <v>2060636.6800000006</v>
      </c>
      <c r="N304" s="136">
        <f t="shared" si="37"/>
        <v>2161244.4100000006</v>
      </c>
      <c r="O304" s="136">
        <f t="shared" si="37"/>
        <v>1732705.6400000006</v>
      </c>
      <c r="P304" s="136">
        <f t="shared" si="37"/>
        <v>5980368.6870000744</v>
      </c>
      <c r="Q304" s="135">
        <f t="shared" si="36"/>
        <v>21368314.467000075</v>
      </c>
      <c r="R304" s="97"/>
      <c r="T304" s="95"/>
      <c r="U304" s="100">
        <f>IF($E$5=Master!$D$4,E304,
IF($F$5=Master!$D$4,SUM(E304:F304),
IF($G$5=Master!$D$4,SUM(E304:G304),
IF($H$5=Master!$D$4,SUM(E304:H304),
IF($I$5=Master!$D$4,SUM(E304:I304),
IF($J$5=Master!$D$4,SUM(E304:J304),
IF($K$5=Master!$D$4,SUM(E304:K304),
IF($L$5=Master!$D$4,SUM(E304:L304),
IF($M$5=Master!$D$4,SUM(E304:M304),
IF($N$5=Master!$D$4,SUM(E304:N304),
IF($O$5=Master!$D$4,SUM(E304:O304),
IF($P$5=Master!$D$4,SUM(E304:P304),0))))))))))))</f>
        <v>3954579.23</v>
      </c>
      <c r="V304" s="97"/>
    </row>
    <row r="305" spans="2:22" x14ac:dyDescent="0.2">
      <c r="B305" s="95"/>
      <c r="C305" s="98" t="s">
        <v>213</v>
      </c>
      <c r="D305" s="99" t="s">
        <v>212</v>
      </c>
      <c r="E305" s="100">
        <v>783774.3</v>
      </c>
      <c r="F305" s="100">
        <v>1532108.9900000002</v>
      </c>
      <c r="G305" s="100">
        <v>1638695.94</v>
      </c>
      <c r="H305" s="100">
        <v>1263160.8999999999</v>
      </c>
      <c r="I305" s="100">
        <v>677943.74999999977</v>
      </c>
      <c r="J305" s="100">
        <v>1134240.4300000004</v>
      </c>
      <c r="K305" s="100">
        <v>1497420.2300000011</v>
      </c>
      <c r="L305" s="100">
        <v>906014.51</v>
      </c>
      <c r="M305" s="100">
        <v>2060636.6800000006</v>
      </c>
      <c r="N305" s="100">
        <v>2161244.4100000006</v>
      </c>
      <c r="O305" s="100">
        <v>1732705.6400000006</v>
      </c>
      <c r="P305" s="100">
        <v>5980368.6870000744</v>
      </c>
      <c r="Q305" s="135">
        <f t="shared" si="36"/>
        <v>21368314.467000075</v>
      </c>
      <c r="R305" s="97"/>
      <c r="T305" s="95"/>
      <c r="U305" s="100">
        <f>IF($E$5=Master!$D$4,E305,
IF($F$5=Master!$D$4,SUM(E305:F305),
IF($G$5=Master!$D$4,SUM(E305:G305),
IF($H$5=Master!$D$4,SUM(E305:H305),
IF($I$5=Master!$D$4,SUM(E305:I305),
IF($J$5=Master!$D$4,SUM(E305:J305),
IF($K$5=Master!$D$4,SUM(E305:K305),
IF($L$5=Master!$D$4,SUM(E305:L305),
IF($M$5=Master!$D$4,SUM(E305:M305),
IF($N$5=Master!$D$4,SUM(E305:N305),
IF($O$5=Master!$D$4,SUM(E305:O305),
IF($P$5=Master!$D$4,SUM(E305:P305),0))))))))))))</f>
        <v>3954579.23</v>
      </c>
      <c r="V305" s="97"/>
    </row>
    <row r="306" spans="2:22" x14ac:dyDescent="0.2">
      <c r="B306" s="95"/>
      <c r="C306" s="131" t="s">
        <v>214</v>
      </c>
      <c r="D306" s="132" t="s">
        <v>215</v>
      </c>
      <c r="E306" s="135">
        <f>+E307+E309+E311+E313+E315+E317</f>
        <v>403469.73000000027</v>
      </c>
      <c r="F306" s="135">
        <f t="shared" ref="F306:P306" si="38">+F307+F309+F311+F313+F315+F317</f>
        <v>445698.69000000024</v>
      </c>
      <c r="G306" s="135">
        <f t="shared" si="38"/>
        <v>1362882.98</v>
      </c>
      <c r="H306" s="135">
        <f t="shared" si="38"/>
        <v>1310102.2700000003</v>
      </c>
      <c r="I306" s="135">
        <f t="shared" si="38"/>
        <v>858721.6399999999</v>
      </c>
      <c r="J306" s="135">
        <f t="shared" si="38"/>
        <v>1097472.3699999996</v>
      </c>
      <c r="K306" s="135">
        <f t="shared" si="38"/>
        <v>1417291.71</v>
      </c>
      <c r="L306" s="135">
        <f t="shared" si="38"/>
        <v>991486.29999999981</v>
      </c>
      <c r="M306" s="135">
        <f t="shared" si="38"/>
        <v>1665624.6099999999</v>
      </c>
      <c r="N306" s="135">
        <f t="shared" si="38"/>
        <v>1650741.7600000002</v>
      </c>
      <c r="O306" s="135">
        <f t="shared" si="38"/>
        <v>1435101.7599999998</v>
      </c>
      <c r="P306" s="135">
        <f t="shared" si="38"/>
        <v>4096855.9699999997</v>
      </c>
      <c r="Q306" s="135">
        <f t="shared" si="36"/>
        <v>16735449.789999999</v>
      </c>
      <c r="R306" s="97"/>
      <c r="T306" s="95"/>
      <c r="U306" s="100">
        <f>IF($E$5=Master!$D$4,E306,
IF($F$5=Master!$D$4,SUM(E306:F306),
IF($G$5=Master!$D$4,SUM(E306:G306),
IF($H$5=Master!$D$4,SUM(E306:H306),
IF($I$5=Master!$D$4,SUM(E306:I306),
IF($J$5=Master!$D$4,SUM(E306:J306),
IF($K$5=Master!$D$4,SUM(E306:K306),
IF($L$5=Master!$D$4,SUM(E306:L306),
IF($M$5=Master!$D$4,SUM(E306:M306),
IF($N$5=Master!$D$4,SUM(E306:N306),
IF($O$5=Master!$D$4,SUM(E306:O306),
IF($P$5=Master!$D$4,SUM(E306:P306),0))))))))))))</f>
        <v>2212051.4000000004</v>
      </c>
      <c r="V306" s="97"/>
    </row>
    <row r="307" spans="2:22" x14ac:dyDescent="0.2">
      <c r="B307" s="95"/>
      <c r="C307" s="133" t="s">
        <v>216</v>
      </c>
      <c r="D307" s="134" t="s">
        <v>217</v>
      </c>
      <c r="E307" s="136">
        <v>0</v>
      </c>
      <c r="F307" s="136">
        <v>0</v>
      </c>
      <c r="G307" s="136">
        <v>0</v>
      </c>
      <c r="H307" s="136">
        <v>0</v>
      </c>
      <c r="I307" s="136">
        <v>0</v>
      </c>
      <c r="J307" s="136">
        <v>0</v>
      </c>
      <c r="K307" s="136">
        <v>0</v>
      </c>
      <c r="L307" s="136">
        <v>0</v>
      </c>
      <c r="M307" s="136">
        <v>0</v>
      </c>
      <c r="N307" s="136">
        <v>0</v>
      </c>
      <c r="O307" s="136">
        <v>0</v>
      </c>
      <c r="P307" s="136">
        <v>0</v>
      </c>
      <c r="Q307" s="135">
        <f t="shared" si="36"/>
        <v>0</v>
      </c>
      <c r="R307" s="97"/>
      <c r="T307" s="95"/>
      <c r="U307" s="100">
        <f>IF($E$5=Master!$D$4,E307,
IF($F$5=Master!$D$4,SUM(E307:F307),
IF($G$5=Master!$D$4,SUM(E307:G307),
IF($H$5=Master!$D$4,SUM(E307:H307),
IF($I$5=Master!$D$4,SUM(E307:I307),
IF($J$5=Master!$D$4,SUM(E307:J307),
IF($K$5=Master!$D$4,SUM(E307:K307),
IF($L$5=Master!$D$4,SUM(E307:L307),
IF($M$5=Master!$D$4,SUM(E307:M307),
IF($N$5=Master!$D$4,SUM(E307:N307),
IF($O$5=Master!$D$4,SUM(E307:O307),
IF($P$5=Master!$D$4,SUM(E307:P307),0))))))))))))</f>
        <v>0</v>
      </c>
      <c r="V307" s="97"/>
    </row>
    <row r="308" spans="2:22" x14ac:dyDescent="0.2">
      <c r="B308" s="95"/>
      <c r="C308" s="98" t="s">
        <v>218</v>
      </c>
      <c r="D308" s="99" t="s">
        <v>217</v>
      </c>
      <c r="E308" s="100">
        <v>0</v>
      </c>
      <c r="F308" s="100">
        <v>0</v>
      </c>
      <c r="G308" s="100">
        <v>0</v>
      </c>
      <c r="H308" s="100">
        <v>0</v>
      </c>
      <c r="I308" s="100">
        <v>0</v>
      </c>
      <c r="J308" s="100">
        <v>0</v>
      </c>
      <c r="K308" s="100">
        <v>0</v>
      </c>
      <c r="L308" s="100">
        <v>0</v>
      </c>
      <c r="M308" s="100">
        <v>0</v>
      </c>
      <c r="N308" s="100">
        <v>0</v>
      </c>
      <c r="O308" s="100">
        <v>0</v>
      </c>
      <c r="P308" s="100">
        <v>0</v>
      </c>
      <c r="Q308" s="135">
        <f t="shared" si="36"/>
        <v>0</v>
      </c>
      <c r="R308" s="97"/>
      <c r="T308" s="95"/>
      <c r="U308" s="100">
        <f>IF($E$5=Master!$D$4,E308,
IF($F$5=Master!$D$4,SUM(E308:F308),
IF($G$5=Master!$D$4,SUM(E308:G308),
IF($H$5=Master!$D$4,SUM(E308:H308),
IF($I$5=Master!$D$4,SUM(E308:I308),
IF($J$5=Master!$D$4,SUM(E308:J308),
IF($K$5=Master!$D$4,SUM(E308:K308),
IF($L$5=Master!$D$4,SUM(E308:L308),
IF($M$5=Master!$D$4,SUM(E308:M308),
IF($N$5=Master!$D$4,SUM(E308:N308),
IF($O$5=Master!$D$4,SUM(E308:O308),
IF($P$5=Master!$D$4,SUM(E308:P308),0))))))))))))</f>
        <v>0</v>
      </c>
      <c r="V308" s="97"/>
    </row>
    <row r="309" spans="2:22" x14ac:dyDescent="0.2">
      <c r="B309" s="95"/>
      <c r="C309" s="133" t="s">
        <v>219</v>
      </c>
      <c r="D309" s="134" t="s">
        <v>220</v>
      </c>
      <c r="E309" s="136">
        <v>0</v>
      </c>
      <c r="F309" s="136">
        <v>0</v>
      </c>
      <c r="G309" s="136">
        <v>0</v>
      </c>
      <c r="H309" s="136">
        <v>0</v>
      </c>
      <c r="I309" s="136">
        <v>0</v>
      </c>
      <c r="J309" s="136">
        <v>0</v>
      </c>
      <c r="K309" s="136">
        <v>0</v>
      </c>
      <c r="L309" s="136">
        <v>0</v>
      </c>
      <c r="M309" s="136">
        <v>0</v>
      </c>
      <c r="N309" s="136">
        <v>0</v>
      </c>
      <c r="O309" s="136">
        <v>0</v>
      </c>
      <c r="P309" s="136">
        <v>0</v>
      </c>
      <c r="Q309" s="135">
        <f t="shared" si="36"/>
        <v>0</v>
      </c>
      <c r="R309" s="97"/>
      <c r="T309" s="95"/>
      <c r="U309" s="100">
        <f>IF($E$5=Master!$D$4,E309,
IF($F$5=Master!$D$4,SUM(E309:F309),
IF($G$5=Master!$D$4,SUM(E309:G309),
IF($H$5=Master!$D$4,SUM(E309:H309),
IF($I$5=Master!$D$4,SUM(E309:I309),
IF($J$5=Master!$D$4,SUM(E309:J309),
IF($K$5=Master!$D$4,SUM(E309:K309),
IF($L$5=Master!$D$4,SUM(E309:L309),
IF($M$5=Master!$D$4,SUM(E309:M309),
IF($N$5=Master!$D$4,SUM(E309:N309),
IF($O$5=Master!$D$4,SUM(E309:O309),
IF($P$5=Master!$D$4,SUM(E309:P309),0))))))))))))</f>
        <v>0</v>
      </c>
      <c r="V309" s="97"/>
    </row>
    <row r="310" spans="2:22" x14ac:dyDescent="0.2">
      <c r="B310" s="95"/>
      <c r="C310" s="98" t="s">
        <v>221</v>
      </c>
      <c r="D310" s="99" t="s">
        <v>220</v>
      </c>
      <c r="E310" s="100">
        <v>0</v>
      </c>
      <c r="F310" s="100">
        <v>0</v>
      </c>
      <c r="G310" s="100">
        <v>0</v>
      </c>
      <c r="H310" s="100">
        <v>0</v>
      </c>
      <c r="I310" s="100">
        <v>0</v>
      </c>
      <c r="J310" s="100">
        <v>0</v>
      </c>
      <c r="K310" s="100">
        <v>0</v>
      </c>
      <c r="L310" s="100">
        <v>0</v>
      </c>
      <c r="M310" s="100">
        <v>0</v>
      </c>
      <c r="N310" s="100">
        <v>0</v>
      </c>
      <c r="O310" s="100">
        <v>0</v>
      </c>
      <c r="P310" s="100">
        <v>0</v>
      </c>
      <c r="Q310" s="135">
        <f t="shared" si="36"/>
        <v>0</v>
      </c>
      <c r="R310" s="97"/>
      <c r="T310" s="95"/>
      <c r="U310" s="100">
        <f>IF($E$5=Master!$D$4,E310,
IF($F$5=Master!$D$4,SUM(E310:F310),
IF($G$5=Master!$D$4,SUM(E310:G310),
IF($H$5=Master!$D$4,SUM(E310:H310),
IF($I$5=Master!$D$4,SUM(E310:I310),
IF($J$5=Master!$D$4,SUM(E310:J310),
IF($K$5=Master!$D$4,SUM(E310:K310),
IF($L$5=Master!$D$4,SUM(E310:L310),
IF($M$5=Master!$D$4,SUM(E310:M310),
IF($N$5=Master!$D$4,SUM(E310:N310),
IF($O$5=Master!$D$4,SUM(E310:O310),
IF($P$5=Master!$D$4,SUM(E310:P310),0))))))))))))</f>
        <v>0</v>
      </c>
      <c r="V310" s="97"/>
    </row>
    <row r="311" spans="2:22" x14ac:dyDescent="0.2">
      <c r="B311" s="95"/>
      <c r="C311" s="133" t="s">
        <v>222</v>
      </c>
      <c r="D311" s="134" t="s">
        <v>223</v>
      </c>
      <c r="E311" s="136">
        <v>0</v>
      </c>
      <c r="F311" s="136">
        <v>0</v>
      </c>
      <c r="G311" s="136">
        <v>0</v>
      </c>
      <c r="H311" s="136">
        <v>0</v>
      </c>
      <c r="I311" s="136">
        <v>0</v>
      </c>
      <c r="J311" s="136">
        <v>0</v>
      </c>
      <c r="K311" s="136">
        <v>0</v>
      </c>
      <c r="L311" s="136">
        <v>0</v>
      </c>
      <c r="M311" s="136">
        <v>0</v>
      </c>
      <c r="N311" s="136">
        <v>0</v>
      </c>
      <c r="O311" s="136">
        <v>0</v>
      </c>
      <c r="P311" s="136">
        <v>0</v>
      </c>
      <c r="Q311" s="135">
        <f t="shared" si="36"/>
        <v>0</v>
      </c>
      <c r="R311" s="97"/>
      <c r="T311" s="95"/>
      <c r="U311" s="100">
        <f>IF($E$5=Master!$D$4,E311,
IF($F$5=Master!$D$4,SUM(E311:F311),
IF($G$5=Master!$D$4,SUM(E311:G311),
IF($H$5=Master!$D$4,SUM(E311:H311),
IF($I$5=Master!$D$4,SUM(E311:I311),
IF($J$5=Master!$D$4,SUM(E311:J311),
IF($K$5=Master!$D$4,SUM(E311:K311),
IF($L$5=Master!$D$4,SUM(E311:L311),
IF($M$5=Master!$D$4,SUM(E311:M311),
IF($N$5=Master!$D$4,SUM(E311:N311),
IF($O$5=Master!$D$4,SUM(E311:O311),
IF($P$5=Master!$D$4,SUM(E311:P311),0))))))))))))</f>
        <v>0</v>
      </c>
      <c r="V311" s="97"/>
    </row>
    <row r="312" spans="2:22" x14ac:dyDescent="0.2">
      <c r="B312" s="95"/>
      <c r="C312" s="98" t="s">
        <v>224</v>
      </c>
      <c r="D312" s="99" t="s">
        <v>223</v>
      </c>
      <c r="E312" s="100">
        <v>0</v>
      </c>
      <c r="F312" s="100">
        <v>0</v>
      </c>
      <c r="G312" s="100">
        <v>0</v>
      </c>
      <c r="H312" s="100">
        <v>0</v>
      </c>
      <c r="I312" s="100">
        <v>0</v>
      </c>
      <c r="J312" s="100">
        <v>0</v>
      </c>
      <c r="K312" s="100">
        <v>0</v>
      </c>
      <c r="L312" s="100">
        <v>0</v>
      </c>
      <c r="M312" s="100">
        <v>0</v>
      </c>
      <c r="N312" s="100">
        <v>0</v>
      </c>
      <c r="O312" s="100">
        <v>0</v>
      </c>
      <c r="P312" s="100">
        <v>0</v>
      </c>
      <c r="Q312" s="135">
        <f t="shared" si="36"/>
        <v>0</v>
      </c>
      <c r="R312" s="97"/>
      <c r="T312" s="95"/>
      <c r="U312" s="100">
        <f>IF($E$5=Master!$D$4,E312,
IF($F$5=Master!$D$4,SUM(E312:F312),
IF($G$5=Master!$D$4,SUM(E312:G312),
IF($H$5=Master!$D$4,SUM(E312:H312),
IF($I$5=Master!$D$4,SUM(E312:I312),
IF($J$5=Master!$D$4,SUM(E312:J312),
IF($K$5=Master!$D$4,SUM(E312:K312),
IF($L$5=Master!$D$4,SUM(E312:L312),
IF($M$5=Master!$D$4,SUM(E312:M312),
IF($N$5=Master!$D$4,SUM(E312:N312),
IF($O$5=Master!$D$4,SUM(E312:O312),
IF($P$5=Master!$D$4,SUM(E312:P312),0))))))))))))</f>
        <v>0</v>
      </c>
      <c r="V312" s="97"/>
    </row>
    <row r="313" spans="2:22" x14ac:dyDescent="0.2">
      <c r="B313" s="95"/>
      <c r="C313" s="133" t="s">
        <v>225</v>
      </c>
      <c r="D313" s="134" t="s">
        <v>226</v>
      </c>
      <c r="E313" s="136">
        <v>0</v>
      </c>
      <c r="F313" s="136">
        <v>0</v>
      </c>
      <c r="G313" s="136">
        <v>0</v>
      </c>
      <c r="H313" s="136">
        <v>0</v>
      </c>
      <c r="I313" s="136">
        <v>0</v>
      </c>
      <c r="J313" s="136">
        <v>0</v>
      </c>
      <c r="K313" s="136">
        <v>0</v>
      </c>
      <c r="L313" s="136">
        <v>0</v>
      </c>
      <c r="M313" s="136">
        <v>0</v>
      </c>
      <c r="N313" s="136">
        <v>0</v>
      </c>
      <c r="O313" s="136">
        <v>0</v>
      </c>
      <c r="P313" s="136">
        <v>0</v>
      </c>
      <c r="Q313" s="135">
        <f t="shared" si="36"/>
        <v>0</v>
      </c>
      <c r="R313" s="97"/>
      <c r="T313" s="95"/>
      <c r="U313" s="100">
        <f>IF($E$5=Master!$D$4,E313,
IF($F$5=Master!$D$4,SUM(E313:F313),
IF($G$5=Master!$D$4,SUM(E313:G313),
IF($H$5=Master!$D$4,SUM(E313:H313),
IF($I$5=Master!$D$4,SUM(E313:I313),
IF($J$5=Master!$D$4,SUM(E313:J313),
IF($K$5=Master!$D$4,SUM(E313:K313),
IF($L$5=Master!$D$4,SUM(E313:L313),
IF($M$5=Master!$D$4,SUM(E313:M313),
IF($N$5=Master!$D$4,SUM(E313:N313),
IF($O$5=Master!$D$4,SUM(E313:O313),
IF($P$5=Master!$D$4,SUM(E313:P313),0))))))))))))</f>
        <v>0</v>
      </c>
      <c r="V313" s="97"/>
    </row>
    <row r="314" spans="2:22" x14ac:dyDescent="0.2">
      <c r="B314" s="95"/>
      <c r="C314" s="98" t="s">
        <v>227</v>
      </c>
      <c r="D314" s="99" t="s">
        <v>226</v>
      </c>
      <c r="E314" s="100">
        <v>0</v>
      </c>
      <c r="F314" s="100">
        <v>0</v>
      </c>
      <c r="G314" s="100">
        <v>0</v>
      </c>
      <c r="H314" s="100">
        <v>0</v>
      </c>
      <c r="I314" s="100">
        <v>0</v>
      </c>
      <c r="J314" s="100">
        <v>0</v>
      </c>
      <c r="K314" s="100">
        <v>0</v>
      </c>
      <c r="L314" s="100">
        <v>0</v>
      </c>
      <c r="M314" s="100">
        <v>0</v>
      </c>
      <c r="N314" s="100">
        <v>0</v>
      </c>
      <c r="O314" s="100">
        <v>0</v>
      </c>
      <c r="P314" s="100">
        <v>0</v>
      </c>
      <c r="Q314" s="135">
        <f t="shared" si="36"/>
        <v>0</v>
      </c>
      <c r="R314" s="97"/>
      <c r="T314" s="95"/>
      <c r="U314" s="100">
        <f>IF($E$5=Master!$D$4,E314,
IF($F$5=Master!$D$4,SUM(E314:F314),
IF($G$5=Master!$D$4,SUM(E314:G314),
IF($H$5=Master!$D$4,SUM(E314:H314),
IF($I$5=Master!$D$4,SUM(E314:I314),
IF($J$5=Master!$D$4,SUM(E314:J314),
IF($K$5=Master!$D$4,SUM(E314:K314),
IF($L$5=Master!$D$4,SUM(E314:L314),
IF($M$5=Master!$D$4,SUM(E314:M314),
IF($N$5=Master!$D$4,SUM(E314:N314),
IF($O$5=Master!$D$4,SUM(E314:O314),
IF($P$5=Master!$D$4,SUM(E314:P314),0))))))))))))</f>
        <v>0</v>
      </c>
      <c r="V314" s="97"/>
    </row>
    <row r="315" spans="2:22" x14ac:dyDescent="0.2">
      <c r="B315" s="95"/>
      <c r="C315" s="133" t="s">
        <v>228</v>
      </c>
      <c r="D315" s="134" t="s">
        <v>229</v>
      </c>
      <c r="E315" s="136">
        <v>0</v>
      </c>
      <c r="F315" s="136">
        <v>0</v>
      </c>
      <c r="G315" s="136">
        <v>0</v>
      </c>
      <c r="H315" s="136">
        <v>0</v>
      </c>
      <c r="I315" s="136">
        <v>0</v>
      </c>
      <c r="J315" s="136">
        <v>0</v>
      </c>
      <c r="K315" s="136">
        <v>0</v>
      </c>
      <c r="L315" s="136">
        <v>0</v>
      </c>
      <c r="M315" s="136">
        <v>0</v>
      </c>
      <c r="N315" s="136">
        <v>0</v>
      </c>
      <c r="O315" s="136">
        <v>0</v>
      </c>
      <c r="P315" s="136">
        <v>0</v>
      </c>
      <c r="Q315" s="135">
        <f t="shared" si="36"/>
        <v>0</v>
      </c>
      <c r="R315" s="97"/>
      <c r="T315" s="95"/>
      <c r="U315" s="100">
        <f>IF($E$5=Master!$D$4,E315,
IF($F$5=Master!$D$4,SUM(E315:F315),
IF($G$5=Master!$D$4,SUM(E315:G315),
IF($H$5=Master!$D$4,SUM(E315:H315),
IF($I$5=Master!$D$4,SUM(E315:I315),
IF($J$5=Master!$D$4,SUM(E315:J315),
IF($K$5=Master!$D$4,SUM(E315:K315),
IF($L$5=Master!$D$4,SUM(E315:L315),
IF($M$5=Master!$D$4,SUM(E315:M315),
IF($N$5=Master!$D$4,SUM(E315:N315),
IF($O$5=Master!$D$4,SUM(E315:O315),
IF($P$5=Master!$D$4,SUM(E315:P315),0))))))))))))</f>
        <v>0</v>
      </c>
      <c r="V315" s="97"/>
    </row>
    <row r="316" spans="2:22" x14ac:dyDescent="0.2">
      <c r="B316" s="95"/>
      <c r="C316" s="98" t="s">
        <v>230</v>
      </c>
      <c r="D316" s="99" t="s">
        <v>229</v>
      </c>
      <c r="E316" s="100">
        <v>0</v>
      </c>
      <c r="F316" s="100">
        <v>0</v>
      </c>
      <c r="G316" s="100">
        <v>0</v>
      </c>
      <c r="H316" s="100">
        <v>0</v>
      </c>
      <c r="I316" s="100">
        <v>0</v>
      </c>
      <c r="J316" s="100">
        <v>0</v>
      </c>
      <c r="K316" s="100">
        <v>0</v>
      </c>
      <c r="L316" s="100">
        <v>0</v>
      </c>
      <c r="M316" s="100">
        <v>0</v>
      </c>
      <c r="N316" s="100">
        <v>0</v>
      </c>
      <c r="O316" s="100">
        <v>0</v>
      </c>
      <c r="P316" s="100">
        <v>0</v>
      </c>
      <c r="Q316" s="135">
        <f t="shared" si="36"/>
        <v>0</v>
      </c>
      <c r="R316" s="97"/>
      <c r="T316" s="95"/>
      <c r="U316" s="100">
        <f>IF($E$5=Master!$D$4,E316,
IF($F$5=Master!$D$4,SUM(E316:F316),
IF($G$5=Master!$D$4,SUM(E316:G316),
IF($H$5=Master!$D$4,SUM(E316:H316),
IF($I$5=Master!$D$4,SUM(E316:I316),
IF($J$5=Master!$D$4,SUM(E316:J316),
IF($K$5=Master!$D$4,SUM(E316:K316),
IF($L$5=Master!$D$4,SUM(E316:L316),
IF($M$5=Master!$D$4,SUM(E316:M316),
IF($N$5=Master!$D$4,SUM(E316:N316),
IF($O$5=Master!$D$4,SUM(E316:O316),
IF($P$5=Master!$D$4,SUM(E316:P316),0))))))))))))</f>
        <v>0</v>
      </c>
      <c r="V316" s="97"/>
    </row>
    <row r="317" spans="2:22" x14ac:dyDescent="0.2">
      <c r="B317" s="95"/>
      <c r="C317" s="133" t="s">
        <v>231</v>
      </c>
      <c r="D317" s="134" t="s">
        <v>232</v>
      </c>
      <c r="E317" s="136">
        <f>+E318</f>
        <v>403469.73000000027</v>
      </c>
      <c r="F317" s="136">
        <f t="shared" ref="F317:P317" si="39">+F318</f>
        <v>445698.69000000024</v>
      </c>
      <c r="G317" s="136">
        <f t="shared" si="39"/>
        <v>1362882.98</v>
      </c>
      <c r="H317" s="136">
        <f t="shared" si="39"/>
        <v>1310102.2700000003</v>
      </c>
      <c r="I317" s="136">
        <f t="shared" si="39"/>
        <v>858721.6399999999</v>
      </c>
      <c r="J317" s="136">
        <f t="shared" si="39"/>
        <v>1097472.3699999996</v>
      </c>
      <c r="K317" s="136">
        <f t="shared" si="39"/>
        <v>1417291.71</v>
      </c>
      <c r="L317" s="136">
        <f t="shared" si="39"/>
        <v>991486.29999999981</v>
      </c>
      <c r="M317" s="136">
        <f t="shared" si="39"/>
        <v>1665624.6099999999</v>
      </c>
      <c r="N317" s="136">
        <f t="shared" si="39"/>
        <v>1650741.7600000002</v>
      </c>
      <c r="O317" s="136">
        <f t="shared" si="39"/>
        <v>1435101.7599999998</v>
      </c>
      <c r="P317" s="136">
        <f t="shared" si="39"/>
        <v>4096855.9699999997</v>
      </c>
      <c r="Q317" s="135">
        <f t="shared" si="36"/>
        <v>16735449.789999999</v>
      </c>
      <c r="R317" s="97"/>
      <c r="T317" s="95"/>
      <c r="U317" s="100">
        <f>IF($E$5=Master!$D$4,E317,
IF($F$5=Master!$D$4,SUM(E317:F317),
IF($G$5=Master!$D$4,SUM(E317:G317),
IF($H$5=Master!$D$4,SUM(E317:H317),
IF($I$5=Master!$D$4,SUM(E317:I317),
IF($J$5=Master!$D$4,SUM(E317:J317),
IF($K$5=Master!$D$4,SUM(E317:K317),
IF($L$5=Master!$D$4,SUM(E317:L317),
IF($M$5=Master!$D$4,SUM(E317:M317),
IF($N$5=Master!$D$4,SUM(E317:N317),
IF($O$5=Master!$D$4,SUM(E317:O317),
IF($P$5=Master!$D$4,SUM(E317:P317),0))))))))))))</f>
        <v>2212051.4000000004</v>
      </c>
      <c r="V317" s="97"/>
    </row>
    <row r="318" spans="2:22" x14ac:dyDescent="0.2">
      <c r="B318" s="95"/>
      <c r="C318" s="98" t="s">
        <v>233</v>
      </c>
      <c r="D318" s="99" t="s">
        <v>232</v>
      </c>
      <c r="E318" s="100">
        <v>403469.73000000027</v>
      </c>
      <c r="F318" s="100">
        <v>445698.69000000024</v>
      </c>
      <c r="G318" s="100">
        <v>1362882.98</v>
      </c>
      <c r="H318" s="100">
        <v>1310102.2700000003</v>
      </c>
      <c r="I318" s="100">
        <v>858721.6399999999</v>
      </c>
      <c r="J318" s="100">
        <v>1097472.3699999996</v>
      </c>
      <c r="K318" s="100">
        <v>1417291.71</v>
      </c>
      <c r="L318" s="100">
        <v>991486.29999999981</v>
      </c>
      <c r="M318" s="100">
        <v>1665624.6099999999</v>
      </c>
      <c r="N318" s="100">
        <v>1650741.7600000002</v>
      </c>
      <c r="O318" s="100">
        <v>1435101.7599999998</v>
      </c>
      <c r="P318" s="100">
        <v>4096855.9699999997</v>
      </c>
      <c r="Q318" s="135">
        <f t="shared" si="36"/>
        <v>16735449.789999999</v>
      </c>
      <c r="R318" s="97"/>
      <c r="T318" s="95"/>
      <c r="U318" s="100">
        <f>IF($E$5=Master!$D$4,E318,
IF($F$5=Master!$D$4,SUM(E318:F318),
IF($G$5=Master!$D$4,SUM(E318:G318),
IF($H$5=Master!$D$4,SUM(E318:H318),
IF($I$5=Master!$D$4,SUM(E318:I318),
IF($J$5=Master!$D$4,SUM(E318:J318),
IF($K$5=Master!$D$4,SUM(E318:K318),
IF($L$5=Master!$D$4,SUM(E318:L318),
IF($M$5=Master!$D$4,SUM(E318:M318),
IF($N$5=Master!$D$4,SUM(E318:N318),
IF($O$5=Master!$D$4,SUM(E318:O318),
IF($P$5=Master!$D$4,SUM(E318:P318),0))))))))))))</f>
        <v>2212051.4000000004</v>
      </c>
      <c r="V318" s="97"/>
    </row>
    <row r="319" spans="2:22" x14ac:dyDescent="0.2">
      <c r="B319" s="95"/>
      <c r="C319" s="131" t="s">
        <v>234</v>
      </c>
      <c r="D319" s="132" t="s">
        <v>33</v>
      </c>
      <c r="E319" s="135">
        <f>+E320+E324+E329+E334+E336+E338</f>
        <v>30762082.180000011</v>
      </c>
      <c r="F319" s="135">
        <f t="shared" ref="F319:P319" si="40">+F320+F324+F329+F334+F336+F338</f>
        <v>38001105.31000001</v>
      </c>
      <c r="G319" s="135">
        <f t="shared" si="40"/>
        <v>40022583.570000008</v>
      </c>
      <c r="H319" s="135">
        <f t="shared" si="40"/>
        <v>42596926.840000011</v>
      </c>
      <c r="I319" s="135">
        <f t="shared" si="40"/>
        <v>32598939.620000001</v>
      </c>
      <c r="J319" s="135">
        <f t="shared" si="40"/>
        <v>38366408.959999979</v>
      </c>
      <c r="K319" s="135">
        <f t="shared" si="40"/>
        <v>36583738.030000001</v>
      </c>
      <c r="L319" s="135">
        <f t="shared" si="40"/>
        <v>32775098.280000001</v>
      </c>
      <c r="M319" s="135">
        <f t="shared" si="40"/>
        <v>39803478.289999992</v>
      </c>
      <c r="N319" s="135">
        <f t="shared" si="40"/>
        <v>37882039.139999993</v>
      </c>
      <c r="O319" s="135">
        <f t="shared" si="40"/>
        <v>36834661.18999999</v>
      </c>
      <c r="P319" s="135">
        <f t="shared" si="40"/>
        <v>68279767.224999666</v>
      </c>
      <c r="Q319" s="135">
        <f t="shared" si="36"/>
        <v>474506828.63499969</v>
      </c>
      <c r="R319" s="97"/>
      <c r="T319" s="95"/>
      <c r="U319" s="100">
        <f>IF($E$5=Master!$D$4,E319,
IF($F$5=Master!$D$4,SUM(E319:F319),
IF($G$5=Master!$D$4,SUM(E319:G319),
IF($H$5=Master!$D$4,SUM(E319:H319),
IF($I$5=Master!$D$4,SUM(E319:I319),
IF($J$5=Master!$D$4,SUM(E319:J319),
IF($K$5=Master!$D$4,SUM(E319:K319),
IF($L$5=Master!$D$4,SUM(E319:L319),
IF($M$5=Master!$D$4,SUM(E319:M319),
IF($N$5=Master!$D$4,SUM(E319:N319),
IF($O$5=Master!$D$4,SUM(E319:O319),
IF($P$5=Master!$D$4,SUM(E319:P319),0))))))))))))</f>
        <v>108785771.06000003</v>
      </c>
      <c r="V319" s="97"/>
    </row>
    <row r="320" spans="2:22" x14ac:dyDescent="0.2">
      <c r="B320" s="95"/>
      <c r="C320" s="133" t="s">
        <v>235</v>
      </c>
      <c r="D320" s="134" t="s">
        <v>236</v>
      </c>
      <c r="E320" s="136">
        <f>+E321+E322+E323</f>
        <v>0</v>
      </c>
      <c r="F320" s="136">
        <f t="shared" ref="F320:P320" si="41">+F321+F322+F323</f>
        <v>0</v>
      </c>
      <c r="G320" s="136">
        <f t="shared" si="41"/>
        <v>0</v>
      </c>
      <c r="H320" s="136">
        <f t="shared" si="41"/>
        <v>0</v>
      </c>
      <c r="I320" s="136">
        <f t="shared" si="41"/>
        <v>0</v>
      </c>
      <c r="J320" s="136">
        <f t="shared" si="41"/>
        <v>0</v>
      </c>
      <c r="K320" s="136">
        <f t="shared" si="41"/>
        <v>0</v>
      </c>
      <c r="L320" s="136">
        <f t="shared" si="41"/>
        <v>0</v>
      </c>
      <c r="M320" s="136">
        <f t="shared" si="41"/>
        <v>0</v>
      </c>
      <c r="N320" s="136">
        <f t="shared" si="41"/>
        <v>0</v>
      </c>
      <c r="O320" s="136">
        <f t="shared" si="41"/>
        <v>0</v>
      </c>
      <c r="P320" s="136">
        <f t="shared" si="41"/>
        <v>0</v>
      </c>
      <c r="Q320" s="135">
        <f t="shared" si="36"/>
        <v>0</v>
      </c>
      <c r="R320" s="97"/>
      <c r="T320" s="95"/>
      <c r="U320" s="100">
        <f>IF($E$5=Master!$D$4,E320,
IF($F$5=Master!$D$4,SUM(E320:F320),
IF($G$5=Master!$D$4,SUM(E320:G320),
IF($H$5=Master!$D$4,SUM(E320:H320),
IF($I$5=Master!$D$4,SUM(E320:I320),
IF($J$5=Master!$D$4,SUM(E320:J320),
IF($K$5=Master!$D$4,SUM(E320:K320),
IF($L$5=Master!$D$4,SUM(E320:L320),
IF($M$5=Master!$D$4,SUM(E320:M320),
IF($N$5=Master!$D$4,SUM(E320:N320),
IF($O$5=Master!$D$4,SUM(E320:O320),
IF($P$5=Master!$D$4,SUM(E320:P320),0))))))))))))</f>
        <v>0</v>
      </c>
      <c r="V320" s="97"/>
    </row>
    <row r="321" spans="2:22" x14ac:dyDescent="0.2">
      <c r="B321" s="95"/>
      <c r="C321" s="98" t="s">
        <v>237</v>
      </c>
      <c r="D321" s="99" t="s">
        <v>238</v>
      </c>
      <c r="E321" s="100">
        <v>0</v>
      </c>
      <c r="F321" s="100">
        <v>0</v>
      </c>
      <c r="G321" s="100">
        <v>0</v>
      </c>
      <c r="H321" s="100">
        <v>0</v>
      </c>
      <c r="I321" s="100">
        <v>0</v>
      </c>
      <c r="J321" s="100">
        <v>0</v>
      </c>
      <c r="K321" s="100">
        <v>0</v>
      </c>
      <c r="L321" s="100">
        <v>0</v>
      </c>
      <c r="M321" s="100">
        <v>0</v>
      </c>
      <c r="N321" s="100">
        <v>0</v>
      </c>
      <c r="O321" s="100">
        <v>0</v>
      </c>
      <c r="P321" s="100">
        <v>0</v>
      </c>
      <c r="Q321" s="135">
        <f t="shared" si="36"/>
        <v>0</v>
      </c>
      <c r="R321" s="97"/>
      <c r="T321" s="95"/>
      <c r="U321" s="100">
        <f>IF($E$5=Master!$D$4,E321,
IF($F$5=Master!$D$4,SUM(E321:F321),
IF($G$5=Master!$D$4,SUM(E321:G321),
IF($H$5=Master!$D$4,SUM(E321:H321),
IF($I$5=Master!$D$4,SUM(E321:I321),
IF($J$5=Master!$D$4,SUM(E321:J321),
IF($K$5=Master!$D$4,SUM(E321:K321),
IF($L$5=Master!$D$4,SUM(E321:L321),
IF($M$5=Master!$D$4,SUM(E321:M321),
IF($N$5=Master!$D$4,SUM(E321:N321),
IF($O$5=Master!$D$4,SUM(E321:O321),
IF($P$5=Master!$D$4,SUM(E321:P321),0))))))))))))</f>
        <v>0</v>
      </c>
      <c r="V321" s="97"/>
    </row>
    <row r="322" spans="2:22" x14ac:dyDescent="0.2">
      <c r="B322" s="95"/>
      <c r="C322" s="98" t="s">
        <v>239</v>
      </c>
      <c r="D322" s="99" t="s">
        <v>240</v>
      </c>
      <c r="E322" s="100">
        <v>0</v>
      </c>
      <c r="F322" s="100">
        <v>0</v>
      </c>
      <c r="G322" s="100">
        <v>0</v>
      </c>
      <c r="H322" s="100">
        <v>0</v>
      </c>
      <c r="I322" s="100">
        <v>0</v>
      </c>
      <c r="J322" s="100">
        <v>0</v>
      </c>
      <c r="K322" s="100">
        <v>0</v>
      </c>
      <c r="L322" s="100">
        <v>0</v>
      </c>
      <c r="M322" s="100">
        <v>0</v>
      </c>
      <c r="N322" s="100">
        <v>0</v>
      </c>
      <c r="O322" s="100">
        <v>0</v>
      </c>
      <c r="P322" s="100">
        <v>0</v>
      </c>
      <c r="Q322" s="135">
        <f t="shared" si="36"/>
        <v>0</v>
      </c>
      <c r="R322" s="97"/>
      <c r="T322" s="95"/>
      <c r="U322" s="100">
        <f>IF($E$5=Master!$D$4,E322,
IF($F$5=Master!$D$4,SUM(E322:F322),
IF($G$5=Master!$D$4,SUM(E322:G322),
IF($H$5=Master!$D$4,SUM(E322:H322),
IF($I$5=Master!$D$4,SUM(E322:I322),
IF($J$5=Master!$D$4,SUM(E322:J322),
IF($K$5=Master!$D$4,SUM(E322:K322),
IF($L$5=Master!$D$4,SUM(E322:L322),
IF($M$5=Master!$D$4,SUM(E322:M322),
IF($N$5=Master!$D$4,SUM(E322:N322),
IF($O$5=Master!$D$4,SUM(E322:O322),
IF($P$5=Master!$D$4,SUM(E322:P322),0))))))))))))</f>
        <v>0</v>
      </c>
      <c r="V322" s="97"/>
    </row>
    <row r="323" spans="2:22" x14ac:dyDescent="0.2">
      <c r="B323" s="95"/>
      <c r="C323" s="98" t="s">
        <v>241</v>
      </c>
      <c r="D323" s="99" t="s">
        <v>242</v>
      </c>
      <c r="E323" s="100">
        <v>0</v>
      </c>
      <c r="F323" s="100">
        <v>0</v>
      </c>
      <c r="G323" s="100">
        <v>0</v>
      </c>
      <c r="H323" s="100">
        <v>0</v>
      </c>
      <c r="I323" s="100">
        <v>0</v>
      </c>
      <c r="J323" s="100">
        <v>0</v>
      </c>
      <c r="K323" s="100">
        <v>0</v>
      </c>
      <c r="L323" s="100">
        <v>0</v>
      </c>
      <c r="M323" s="100">
        <v>0</v>
      </c>
      <c r="N323" s="100">
        <v>0</v>
      </c>
      <c r="O323" s="100">
        <v>0</v>
      </c>
      <c r="P323" s="100">
        <v>0</v>
      </c>
      <c r="Q323" s="135">
        <f t="shared" si="36"/>
        <v>0</v>
      </c>
      <c r="R323" s="97"/>
      <c r="T323" s="95"/>
      <c r="U323" s="100">
        <f>IF($E$5=Master!$D$4,E323,
IF($F$5=Master!$D$4,SUM(E323:F323),
IF($G$5=Master!$D$4,SUM(E323:G323),
IF($H$5=Master!$D$4,SUM(E323:H323),
IF($I$5=Master!$D$4,SUM(E323:I323),
IF($J$5=Master!$D$4,SUM(E323:J323),
IF($K$5=Master!$D$4,SUM(E323:K323),
IF($L$5=Master!$D$4,SUM(E323:L323),
IF($M$5=Master!$D$4,SUM(E323:M323),
IF($N$5=Master!$D$4,SUM(E323:N323),
IF($O$5=Master!$D$4,SUM(E323:O323),
IF($P$5=Master!$D$4,SUM(E323:P323),0))))))))))))</f>
        <v>0</v>
      </c>
      <c r="V323" s="97"/>
    </row>
    <row r="324" spans="2:22" x14ac:dyDescent="0.2">
      <c r="B324" s="95"/>
      <c r="C324" s="133" t="s">
        <v>243</v>
      </c>
      <c r="D324" s="134" t="s">
        <v>244</v>
      </c>
      <c r="E324" s="136">
        <v>0</v>
      </c>
      <c r="F324" s="136">
        <v>0</v>
      </c>
      <c r="G324" s="136">
        <v>0</v>
      </c>
      <c r="H324" s="136">
        <v>0</v>
      </c>
      <c r="I324" s="136">
        <v>0</v>
      </c>
      <c r="J324" s="136">
        <v>0</v>
      </c>
      <c r="K324" s="136">
        <v>0</v>
      </c>
      <c r="L324" s="136">
        <v>0</v>
      </c>
      <c r="M324" s="136">
        <v>0</v>
      </c>
      <c r="N324" s="136">
        <v>0</v>
      </c>
      <c r="O324" s="136">
        <v>0</v>
      </c>
      <c r="P324" s="136">
        <v>0</v>
      </c>
      <c r="Q324" s="135">
        <f t="shared" si="36"/>
        <v>0</v>
      </c>
      <c r="R324" s="97"/>
      <c r="T324" s="95"/>
      <c r="U324" s="100">
        <f>IF($E$5=Master!$D$4,E324,
IF($F$5=Master!$D$4,SUM(E324:F324),
IF($G$5=Master!$D$4,SUM(E324:G324),
IF($H$5=Master!$D$4,SUM(E324:H324),
IF($I$5=Master!$D$4,SUM(E324:I324),
IF($J$5=Master!$D$4,SUM(E324:J324),
IF($K$5=Master!$D$4,SUM(E324:K324),
IF($L$5=Master!$D$4,SUM(E324:L324),
IF($M$5=Master!$D$4,SUM(E324:M324),
IF($N$5=Master!$D$4,SUM(E324:N324),
IF($O$5=Master!$D$4,SUM(E324:O324),
IF($P$5=Master!$D$4,SUM(E324:P324),0))))))))))))</f>
        <v>0</v>
      </c>
      <c r="V324" s="97"/>
    </row>
    <row r="325" spans="2:22" x14ac:dyDescent="0.2">
      <c r="B325" s="95"/>
      <c r="C325" s="98" t="s">
        <v>245</v>
      </c>
      <c r="D325" s="99" t="s">
        <v>246</v>
      </c>
      <c r="E325" s="100">
        <v>0</v>
      </c>
      <c r="F325" s="100">
        <v>0</v>
      </c>
      <c r="G325" s="100">
        <v>0</v>
      </c>
      <c r="H325" s="100">
        <v>0</v>
      </c>
      <c r="I325" s="100">
        <v>0</v>
      </c>
      <c r="J325" s="100">
        <v>0</v>
      </c>
      <c r="K325" s="100">
        <v>0</v>
      </c>
      <c r="L325" s="100">
        <v>0</v>
      </c>
      <c r="M325" s="100">
        <v>0</v>
      </c>
      <c r="N325" s="100">
        <v>0</v>
      </c>
      <c r="O325" s="100">
        <v>0</v>
      </c>
      <c r="P325" s="100">
        <v>0</v>
      </c>
      <c r="Q325" s="135">
        <f t="shared" si="36"/>
        <v>0</v>
      </c>
      <c r="R325" s="97"/>
      <c r="T325" s="95"/>
      <c r="U325" s="100">
        <f>IF($E$5=Master!$D$4,E325,
IF($F$5=Master!$D$4,SUM(E325:F325),
IF($G$5=Master!$D$4,SUM(E325:G325),
IF($H$5=Master!$D$4,SUM(E325:H325),
IF($I$5=Master!$D$4,SUM(E325:I325),
IF($J$5=Master!$D$4,SUM(E325:J325),
IF($K$5=Master!$D$4,SUM(E325:K325),
IF($L$5=Master!$D$4,SUM(E325:L325),
IF($M$5=Master!$D$4,SUM(E325:M325),
IF($N$5=Master!$D$4,SUM(E325:N325),
IF($O$5=Master!$D$4,SUM(E325:O325),
IF($P$5=Master!$D$4,SUM(E325:P325),0))))))))))))</f>
        <v>0</v>
      </c>
      <c r="V325" s="97"/>
    </row>
    <row r="326" spans="2:22" x14ac:dyDescent="0.2">
      <c r="B326" s="95"/>
      <c r="C326" s="98" t="s">
        <v>247</v>
      </c>
      <c r="D326" s="99" t="s">
        <v>248</v>
      </c>
      <c r="E326" s="100">
        <v>0</v>
      </c>
      <c r="F326" s="100">
        <v>0</v>
      </c>
      <c r="G326" s="100">
        <v>0</v>
      </c>
      <c r="H326" s="100">
        <v>0</v>
      </c>
      <c r="I326" s="100">
        <v>0</v>
      </c>
      <c r="J326" s="100">
        <v>0</v>
      </c>
      <c r="K326" s="100">
        <v>0</v>
      </c>
      <c r="L326" s="100">
        <v>0</v>
      </c>
      <c r="M326" s="100">
        <v>0</v>
      </c>
      <c r="N326" s="100">
        <v>0</v>
      </c>
      <c r="O326" s="100">
        <v>0</v>
      </c>
      <c r="P326" s="100">
        <v>0</v>
      </c>
      <c r="Q326" s="135">
        <f t="shared" si="36"/>
        <v>0</v>
      </c>
      <c r="R326" s="97"/>
      <c r="T326" s="95"/>
      <c r="U326" s="100">
        <f>IF($E$5=Master!$D$4,E326,
IF($F$5=Master!$D$4,SUM(E326:F326),
IF($G$5=Master!$D$4,SUM(E326:G326),
IF($H$5=Master!$D$4,SUM(E326:H326),
IF($I$5=Master!$D$4,SUM(E326:I326),
IF($J$5=Master!$D$4,SUM(E326:J326),
IF($K$5=Master!$D$4,SUM(E326:K326),
IF($L$5=Master!$D$4,SUM(E326:L326),
IF($M$5=Master!$D$4,SUM(E326:M326),
IF($N$5=Master!$D$4,SUM(E326:N326),
IF($O$5=Master!$D$4,SUM(E326:O326),
IF($P$5=Master!$D$4,SUM(E326:P326),0))))))))))))</f>
        <v>0</v>
      </c>
      <c r="V326" s="97"/>
    </row>
    <row r="327" spans="2:22" x14ac:dyDescent="0.2">
      <c r="B327" s="95"/>
      <c r="C327" s="98" t="s">
        <v>249</v>
      </c>
      <c r="D327" s="99" t="s">
        <v>250</v>
      </c>
      <c r="E327" s="100">
        <v>0</v>
      </c>
      <c r="F327" s="100">
        <v>0</v>
      </c>
      <c r="G327" s="100">
        <v>0</v>
      </c>
      <c r="H327" s="100">
        <v>0</v>
      </c>
      <c r="I327" s="100">
        <v>0</v>
      </c>
      <c r="J327" s="100">
        <v>0</v>
      </c>
      <c r="K327" s="100">
        <v>0</v>
      </c>
      <c r="L327" s="100">
        <v>0</v>
      </c>
      <c r="M327" s="100">
        <v>0</v>
      </c>
      <c r="N327" s="100">
        <v>0</v>
      </c>
      <c r="O327" s="100">
        <v>0</v>
      </c>
      <c r="P327" s="100">
        <v>0</v>
      </c>
      <c r="Q327" s="135">
        <f t="shared" si="36"/>
        <v>0</v>
      </c>
      <c r="R327" s="97"/>
      <c r="T327" s="95"/>
      <c r="U327" s="100">
        <f>IF($E$5=Master!$D$4,E327,
IF($F$5=Master!$D$4,SUM(E327:F327),
IF($G$5=Master!$D$4,SUM(E327:G327),
IF($H$5=Master!$D$4,SUM(E327:H327),
IF($I$5=Master!$D$4,SUM(E327:I327),
IF($J$5=Master!$D$4,SUM(E327:J327),
IF($K$5=Master!$D$4,SUM(E327:K327),
IF($L$5=Master!$D$4,SUM(E327:L327),
IF($M$5=Master!$D$4,SUM(E327:M327),
IF($N$5=Master!$D$4,SUM(E327:N327),
IF($O$5=Master!$D$4,SUM(E327:O327),
IF($P$5=Master!$D$4,SUM(E327:P327),0))))))))))))</f>
        <v>0</v>
      </c>
      <c r="V327" s="97"/>
    </row>
    <row r="328" spans="2:22" x14ac:dyDescent="0.2">
      <c r="B328" s="95"/>
      <c r="C328" s="98" t="s">
        <v>251</v>
      </c>
      <c r="D328" s="99" t="s">
        <v>252</v>
      </c>
      <c r="E328" s="100">
        <v>0</v>
      </c>
      <c r="F328" s="100">
        <v>0</v>
      </c>
      <c r="G328" s="100">
        <v>0</v>
      </c>
      <c r="H328" s="100">
        <v>0</v>
      </c>
      <c r="I328" s="100">
        <v>0</v>
      </c>
      <c r="J328" s="100">
        <v>0</v>
      </c>
      <c r="K328" s="100">
        <v>0</v>
      </c>
      <c r="L328" s="100">
        <v>0</v>
      </c>
      <c r="M328" s="100">
        <v>0</v>
      </c>
      <c r="N328" s="100">
        <v>0</v>
      </c>
      <c r="O328" s="100">
        <v>0</v>
      </c>
      <c r="P328" s="100">
        <v>0</v>
      </c>
      <c r="Q328" s="135">
        <f t="shared" si="36"/>
        <v>0</v>
      </c>
      <c r="R328" s="97"/>
      <c r="T328" s="95"/>
      <c r="U328" s="100">
        <f>IF($E$5=Master!$D$4,E328,
IF($F$5=Master!$D$4,SUM(E328:F328),
IF($G$5=Master!$D$4,SUM(E328:G328),
IF($H$5=Master!$D$4,SUM(E328:H328),
IF($I$5=Master!$D$4,SUM(E328:I328),
IF($J$5=Master!$D$4,SUM(E328:J328),
IF($K$5=Master!$D$4,SUM(E328:K328),
IF($L$5=Master!$D$4,SUM(E328:L328),
IF($M$5=Master!$D$4,SUM(E328:M328),
IF($N$5=Master!$D$4,SUM(E328:N328),
IF($O$5=Master!$D$4,SUM(E328:O328),
IF($P$5=Master!$D$4,SUM(E328:P328),0))))))))))))</f>
        <v>0</v>
      </c>
      <c r="V328" s="97"/>
    </row>
    <row r="329" spans="2:22" x14ac:dyDescent="0.2">
      <c r="B329" s="95"/>
      <c r="C329" s="133" t="s">
        <v>253</v>
      </c>
      <c r="D329" s="134" t="s">
        <v>254</v>
      </c>
      <c r="E329" s="136">
        <v>0</v>
      </c>
      <c r="F329" s="136">
        <v>0</v>
      </c>
      <c r="G329" s="136">
        <v>0</v>
      </c>
      <c r="H329" s="136">
        <v>0</v>
      </c>
      <c r="I329" s="136">
        <v>0</v>
      </c>
      <c r="J329" s="136">
        <v>0</v>
      </c>
      <c r="K329" s="136">
        <v>0</v>
      </c>
      <c r="L329" s="136">
        <v>0</v>
      </c>
      <c r="M329" s="136">
        <v>0</v>
      </c>
      <c r="N329" s="136">
        <v>0</v>
      </c>
      <c r="O329" s="136">
        <v>0</v>
      </c>
      <c r="P329" s="136">
        <v>0</v>
      </c>
      <c r="Q329" s="135">
        <f t="shared" si="36"/>
        <v>0</v>
      </c>
      <c r="R329" s="97"/>
      <c r="T329" s="95"/>
      <c r="U329" s="100">
        <f>IF($E$5=Master!$D$4,E329,
IF($F$5=Master!$D$4,SUM(E329:F329),
IF($G$5=Master!$D$4,SUM(E329:G329),
IF($H$5=Master!$D$4,SUM(E329:H329),
IF($I$5=Master!$D$4,SUM(E329:I329),
IF($J$5=Master!$D$4,SUM(E329:J329),
IF($K$5=Master!$D$4,SUM(E329:K329),
IF($L$5=Master!$D$4,SUM(E329:L329),
IF($M$5=Master!$D$4,SUM(E329:M329),
IF($N$5=Master!$D$4,SUM(E329:N329),
IF($O$5=Master!$D$4,SUM(E329:O329),
IF($P$5=Master!$D$4,SUM(E329:P329),0))))))))))))</f>
        <v>0</v>
      </c>
      <c r="V329" s="97"/>
    </row>
    <row r="330" spans="2:22" x14ac:dyDescent="0.2">
      <c r="B330" s="95"/>
      <c r="C330" s="98" t="s">
        <v>255</v>
      </c>
      <c r="D330" s="99" t="s">
        <v>256</v>
      </c>
      <c r="E330" s="100">
        <v>0</v>
      </c>
      <c r="F330" s="100">
        <v>0</v>
      </c>
      <c r="G330" s="100">
        <v>0</v>
      </c>
      <c r="H330" s="100">
        <v>0</v>
      </c>
      <c r="I330" s="100">
        <v>0</v>
      </c>
      <c r="J330" s="100">
        <v>0</v>
      </c>
      <c r="K330" s="100">
        <v>0</v>
      </c>
      <c r="L330" s="100">
        <v>0</v>
      </c>
      <c r="M330" s="100">
        <v>0</v>
      </c>
      <c r="N330" s="100">
        <v>0</v>
      </c>
      <c r="O330" s="100">
        <v>0</v>
      </c>
      <c r="P330" s="100">
        <v>0</v>
      </c>
      <c r="Q330" s="135">
        <f t="shared" si="36"/>
        <v>0</v>
      </c>
      <c r="R330" s="97"/>
      <c r="T330" s="95"/>
      <c r="U330" s="100">
        <f>IF($E$5=Master!$D$4,E330,
IF($F$5=Master!$D$4,SUM(E330:F330),
IF($G$5=Master!$D$4,SUM(E330:G330),
IF($H$5=Master!$D$4,SUM(E330:H330),
IF($I$5=Master!$D$4,SUM(E330:I330),
IF($J$5=Master!$D$4,SUM(E330:J330),
IF($K$5=Master!$D$4,SUM(E330:K330),
IF($L$5=Master!$D$4,SUM(E330:L330),
IF($M$5=Master!$D$4,SUM(E330:M330),
IF($N$5=Master!$D$4,SUM(E330:N330),
IF($O$5=Master!$D$4,SUM(E330:O330),
IF($P$5=Master!$D$4,SUM(E330:P330),0))))))))))))</f>
        <v>0</v>
      </c>
      <c r="V330" s="97"/>
    </row>
    <row r="331" spans="2:22" x14ac:dyDescent="0.2">
      <c r="B331" s="95"/>
      <c r="C331" s="98" t="s">
        <v>257</v>
      </c>
      <c r="D331" s="99" t="s">
        <v>258</v>
      </c>
      <c r="E331" s="100">
        <v>0</v>
      </c>
      <c r="F331" s="100">
        <v>0</v>
      </c>
      <c r="G331" s="100">
        <v>0</v>
      </c>
      <c r="H331" s="100">
        <v>0</v>
      </c>
      <c r="I331" s="100">
        <v>0</v>
      </c>
      <c r="J331" s="100">
        <v>0</v>
      </c>
      <c r="K331" s="100">
        <v>0</v>
      </c>
      <c r="L331" s="100">
        <v>0</v>
      </c>
      <c r="M331" s="100">
        <v>0</v>
      </c>
      <c r="N331" s="100">
        <v>0</v>
      </c>
      <c r="O331" s="100">
        <v>0</v>
      </c>
      <c r="P331" s="100">
        <v>0</v>
      </c>
      <c r="Q331" s="135">
        <f t="shared" si="36"/>
        <v>0</v>
      </c>
      <c r="R331" s="97"/>
      <c r="T331" s="95"/>
      <c r="U331" s="100">
        <f>IF($E$5=Master!$D$4,E331,
IF($F$5=Master!$D$4,SUM(E331:F331),
IF($G$5=Master!$D$4,SUM(E331:G331),
IF($H$5=Master!$D$4,SUM(E331:H331),
IF($I$5=Master!$D$4,SUM(E331:I331),
IF($J$5=Master!$D$4,SUM(E331:J331),
IF($K$5=Master!$D$4,SUM(E331:K331),
IF($L$5=Master!$D$4,SUM(E331:L331),
IF($M$5=Master!$D$4,SUM(E331:M331),
IF($N$5=Master!$D$4,SUM(E331:N331),
IF($O$5=Master!$D$4,SUM(E331:O331),
IF($P$5=Master!$D$4,SUM(E331:P331),0))))))))))))</f>
        <v>0</v>
      </c>
      <c r="V331" s="97"/>
    </row>
    <row r="332" spans="2:22" x14ac:dyDescent="0.2">
      <c r="B332" s="95"/>
      <c r="C332" s="98" t="s">
        <v>259</v>
      </c>
      <c r="D332" s="99" t="s">
        <v>260</v>
      </c>
      <c r="E332" s="100">
        <v>0</v>
      </c>
      <c r="F332" s="100">
        <v>0</v>
      </c>
      <c r="G332" s="100">
        <v>0</v>
      </c>
      <c r="H332" s="100">
        <v>0</v>
      </c>
      <c r="I332" s="100">
        <v>0</v>
      </c>
      <c r="J332" s="100">
        <v>0</v>
      </c>
      <c r="K332" s="100">
        <v>0</v>
      </c>
      <c r="L332" s="100">
        <v>0</v>
      </c>
      <c r="M332" s="100">
        <v>0</v>
      </c>
      <c r="N332" s="100">
        <v>0</v>
      </c>
      <c r="O332" s="100">
        <v>0</v>
      </c>
      <c r="P332" s="100">
        <v>0</v>
      </c>
      <c r="Q332" s="135">
        <f t="shared" ref="Q332:Q392" si="42">SUM(E332:P332)</f>
        <v>0</v>
      </c>
      <c r="R332" s="97"/>
      <c r="T332" s="95"/>
      <c r="U332" s="100">
        <f>IF($E$5=Master!$D$4,E332,
IF($F$5=Master!$D$4,SUM(E332:F332),
IF($G$5=Master!$D$4,SUM(E332:G332),
IF($H$5=Master!$D$4,SUM(E332:H332),
IF($I$5=Master!$D$4,SUM(E332:I332),
IF($J$5=Master!$D$4,SUM(E332:J332),
IF($K$5=Master!$D$4,SUM(E332:K332),
IF($L$5=Master!$D$4,SUM(E332:L332),
IF($M$5=Master!$D$4,SUM(E332:M332),
IF($N$5=Master!$D$4,SUM(E332:N332),
IF($O$5=Master!$D$4,SUM(E332:O332),
IF($P$5=Master!$D$4,SUM(E332:P332),0))))))))))))</f>
        <v>0</v>
      </c>
      <c r="V332" s="97"/>
    </row>
    <row r="333" spans="2:22" x14ac:dyDescent="0.2">
      <c r="B333" s="95"/>
      <c r="C333" s="98" t="s">
        <v>261</v>
      </c>
      <c r="D333" s="99" t="s">
        <v>262</v>
      </c>
      <c r="E333" s="100">
        <v>0</v>
      </c>
      <c r="F333" s="100">
        <v>0</v>
      </c>
      <c r="G333" s="100">
        <v>0</v>
      </c>
      <c r="H333" s="100">
        <v>0</v>
      </c>
      <c r="I333" s="100">
        <v>0</v>
      </c>
      <c r="J333" s="100">
        <v>0</v>
      </c>
      <c r="K333" s="100">
        <v>0</v>
      </c>
      <c r="L333" s="100">
        <v>0</v>
      </c>
      <c r="M333" s="100">
        <v>0</v>
      </c>
      <c r="N333" s="100">
        <v>0</v>
      </c>
      <c r="O333" s="100">
        <v>0</v>
      </c>
      <c r="P333" s="100">
        <v>0</v>
      </c>
      <c r="Q333" s="135">
        <f t="shared" si="42"/>
        <v>0</v>
      </c>
      <c r="R333" s="97"/>
      <c r="T333" s="95"/>
      <c r="U333" s="100">
        <f>IF($E$5=Master!$D$4,E333,
IF($F$5=Master!$D$4,SUM(E333:F333),
IF($G$5=Master!$D$4,SUM(E333:G333),
IF($H$5=Master!$D$4,SUM(E333:H333),
IF($I$5=Master!$D$4,SUM(E333:I333),
IF($J$5=Master!$D$4,SUM(E333:J333),
IF($K$5=Master!$D$4,SUM(E333:K333),
IF($L$5=Master!$D$4,SUM(E333:L333),
IF($M$5=Master!$D$4,SUM(E333:M333),
IF($N$5=Master!$D$4,SUM(E333:N333),
IF($O$5=Master!$D$4,SUM(E333:O333),
IF($P$5=Master!$D$4,SUM(E333:P333),0))))))))))))</f>
        <v>0</v>
      </c>
      <c r="V333" s="97"/>
    </row>
    <row r="334" spans="2:22" x14ac:dyDescent="0.2">
      <c r="B334" s="95"/>
      <c r="C334" s="133" t="s">
        <v>263</v>
      </c>
      <c r="D334" s="134" t="s">
        <v>264</v>
      </c>
      <c r="E334" s="136">
        <f>+E335</f>
        <v>29866823.820000011</v>
      </c>
      <c r="F334" s="136">
        <f t="shared" ref="F334:P334" si="43">+F335</f>
        <v>35561147.890000015</v>
      </c>
      <c r="G334" s="136">
        <f t="shared" si="43"/>
        <v>37466516.400000006</v>
      </c>
      <c r="H334" s="136">
        <f t="shared" si="43"/>
        <v>40034434.960000008</v>
      </c>
      <c r="I334" s="136">
        <f t="shared" si="43"/>
        <v>30968127.800000001</v>
      </c>
      <c r="J334" s="136">
        <f t="shared" si="43"/>
        <v>36196823.269999973</v>
      </c>
      <c r="K334" s="136">
        <f t="shared" si="43"/>
        <v>34341239.909999996</v>
      </c>
      <c r="L334" s="136">
        <f t="shared" si="43"/>
        <v>31280385.390000001</v>
      </c>
      <c r="M334" s="136">
        <f t="shared" si="43"/>
        <v>37509840.929999992</v>
      </c>
      <c r="N334" s="136">
        <f t="shared" si="43"/>
        <v>35646703.439999998</v>
      </c>
      <c r="O334" s="136">
        <f t="shared" si="43"/>
        <v>34566105.43999999</v>
      </c>
      <c r="P334" s="136">
        <f t="shared" si="43"/>
        <v>61937567.90199963</v>
      </c>
      <c r="Q334" s="135">
        <f t="shared" si="42"/>
        <v>445375717.15199971</v>
      </c>
      <c r="R334" s="97"/>
      <c r="T334" s="95"/>
      <c r="U334" s="100">
        <f>IF($E$5=Master!$D$4,E334,
IF($F$5=Master!$D$4,SUM(E334:F334),
IF($G$5=Master!$D$4,SUM(E334:G334),
IF($H$5=Master!$D$4,SUM(E334:H334),
IF($I$5=Master!$D$4,SUM(E334:I334),
IF($J$5=Master!$D$4,SUM(E334:J334),
IF($K$5=Master!$D$4,SUM(E334:K334),
IF($L$5=Master!$D$4,SUM(E334:L334),
IF($M$5=Master!$D$4,SUM(E334:M334),
IF($N$5=Master!$D$4,SUM(E334:N334),
IF($O$5=Master!$D$4,SUM(E334:O334),
IF($P$5=Master!$D$4,SUM(E334:P334),0))))))))))))</f>
        <v>102894488.11000003</v>
      </c>
      <c r="V334" s="97"/>
    </row>
    <row r="335" spans="2:22" x14ac:dyDescent="0.2">
      <c r="B335" s="95"/>
      <c r="C335" s="98" t="s">
        <v>265</v>
      </c>
      <c r="D335" s="99" t="s">
        <v>264</v>
      </c>
      <c r="E335" s="100">
        <v>29866823.820000011</v>
      </c>
      <c r="F335" s="100">
        <v>35561147.890000015</v>
      </c>
      <c r="G335" s="100">
        <v>37466516.400000006</v>
      </c>
      <c r="H335" s="100">
        <v>40034434.960000008</v>
      </c>
      <c r="I335" s="100">
        <v>30968127.800000001</v>
      </c>
      <c r="J335" s="100">
        <v>36196823.269999973</v>
      </c>
      <c r="K335" s="100">
        <v>34341239.909999996</v>
      </c>
      <c r="L335" s="100">
        <v>31280385.390000001</v>
      </c>
      <c r="M335" s="100">
        <v>37509840.929999992</v>
      </c>
      <c r="N335" s="100">
        <v>35646703.439999998</v>
      </c>
      <c r="O335" s="100">
        <v>34566105.43999999</v>
      </c>
      <c r="P335" s="100">
        <v>61937567.90199963</v>
      </c>
      <c r="Q335" s="135">
        <f t="shared" si="42"/>
        <v>445375717.15199971</v>
      </c>
      <c r="R335" s="97"/>
      <c r="T335" s="95"/>
      <c r="U335" s="100">
        <f>IF($E$5=Master!$D$4,E335,
IF($F$5=Master!$D$4,SUM(E335:F335),
IF($G$5=Master!$D$4,SUM(E335:G335),
IF($H$5=Master!$D$4,SUM(E335:H335),
IF($I$5=Master!$D$4,SUM(E335:I335),
IF($J$5=Master!$D$4,SUM(E335:J335),
IF($K$5=Master!$D$4,SUM(E335:K335),
IF($L$5=Master!$D$4,SUM(E335:L335),
IF($M$5=Master!$D$4,SUM(E335:M335),
IF($N$5=Master!$D$4,SUM(E335:N335),
IF($O$5=Master!$D$4,SUM(E335:O335),
IF($P$5=Master!$D$4,SUM(E335:P335),0))))))))))))</f>
        <v>102894488.11000003</v>
      </c>
      <c r="V335" s="97"/>
    </row>
    <row r="336" spans="2:22" x14ac:dyDescent="0.2">
      <c r="B336" s="95"/>
      <c r="C336" s="133" t="s">
        <v>266</v>
      </c>
      <c r="D336" s="134" t="s">
        <v>267</v>
      </c>
      <c r="E336" s="136">
        <f>+E337</f>
        <v>413930.81000000006</v>
      </c>
      <c r="F336" s="136">
        <f t="shared" ref="F336:P336" si="44">+F337</f>
        <v>1554629.87</v>
      </c>
      <c r="G336" s="136">
        <f t="shared" si="44"/>
        <v>1566454.3600000003</v>
      </c>
      <c r="H336" s="136">
        <f t="shared" si="44"/>
        <v>1455513.24</v>
      </c>
      <c r="I336" s="136">
        <f t="shared" si="44"/>
        <v>907900.89000000013</v>
      </c>
      <c r="J336" s="136">
        <f t="shared" si="44"/>
        <v>1171866.1600000001</v>
      </c>
      <c r="K336" s="136">
        <f t="shared" si="44"/>
        <v>1271300.9800000004</v>
      </c>
      <c r="L336" s="136">
        <f t="shared" si="44"/>
        <v>772799.38000000012</v>
      </c>
      <c r="M336" s="136">
        <f t="shared" si="44"/>
        <v>1298608.6900000004</v>
      </c>
      <c r="N336" s="136">
        <f t="shared" si="44"/>
        <v>1231753.8</v>
      </c>
      <c r="O336" s="136">
        <f t="shared" si="44"/>
        <v>1314695.4200000002</v>
      </c>
      <c r="P336" s="136">
        <f t="shared" si="44"/>
        <v>3710968.8630000455</v>
      </c>
      <c r="Q336" s="135">
        <f t="shared" si="42"/>
        <v>16670422.463000048</v>
      </c>
      <c r="R336" s="97"/>
      <c r="T336" s="95"/>
      <c r="U336" s="100">
        <f>IF($E$5=Master!$D$4,E336,
IF($F$5=Master!$D$4,SUM(E336:F336),
IF($G$5=Master!$D$4,SUM(E336:G336),
IF($H$5=Master!$D$4,SUM(E336:H336),
IF($I$5=Master!$D$4,SUM(E336:I336),
IF($J$5=Master!$D$4,SUM(E336:J336),
IF($K$5=Master!$D$4,SUM(E336:K336),
IF($L$5=Master!$D$4,SUM(E336:L336),
IF($M$5=Master!$D$4,SUM(E336:M336),
IF($N$5=Master!$D$4,SUM(E336:N336),
IF($O$5=Master!$D$4,SUM(E336:O336),
IF($P$5=Master!$D$4,SUM(E336:P336),0))))))))))))</f>
        <v>3535015.0400000005</v>
      </c>
      <c r="V336" s="97"/>
    </row>
    <row r="337" spans="2:22" x14ac:dyDescent="0.2">
      <c r="B337" s="95"/>
      <c r="C337" s="98" t="s">
        <v>268</v>
      </c>
      <c r="D337" s="99" t="s">
        <v>267</v>
      </c>
      <c r="E337" s="100">
        <v>413930.81000000006</v>
      </c>
      <c r="F337" s="100">
        <v>1554629.87</v>
      </c>
      <c r="G337" s="100">
        <v>1566454.3600000003</v>
      </c>
      <c r="H337" s="100">
        <v>1455513.24</v>
      </c>
      <c r="I337" s="100">
        <v>907900.89000000013</v>
      </c>
      <c r="J337" s="100">
        <v>1171866.1600000001</v>
      </c>
      <c r="K337" s="100">
        <v>1271300.9800000004</v>
      </c>
      <c r="L337" s="100">
        <v>772799.38000000012</v>
      </c>
      <c r="M337" s="100">
        <v>1298608.6900000004</v>
      </c>
      <c r="N337" s="100">
        <v>1231753.8</v>
      </c>
      <c r="O337" s="100">
        <v>1314695.4200000002</v>
      </c>
      <c r="P337" s="100">
        <v>3710968.8630000455</v>
      </c>
      <c r="Q337" s="135">
        <f t="shared" si="42"/>
        <v>16670422.463000048</v>
      </c>
      <c r="R337" s="97"/>
      <c r="T337" s="95"/>
      <c r="U337" s="100">
        <f>IF($E$5=Master!$D$4,E337,
IF($F$5=Master!$D$4,SUM(E337:F337),
IF($G$5=Master!$D$4,SUM(E337:G337),
IF($H$5=Master!$D$4,SUM(E337:H337),
IF($I$5=Master!$D$4,SUM(E337:I337),
IF($J$5=Master!$D$4,SUM(E337:J337),
IF($K$5=Master!$D$4,SUM(E337:K337),
IF($L$5=Master!$D$4,SUM(E337:L337),
IF($M$5=Master!$D$4,SUM(E337:M337),
IF($N$5=Master!$D$4,SUM(E337:N337),
IF($O$5=Master!$D$4,SUM(E337:O337),
IF($P$5=Master!$D$4,SUM(E337:P337),0))))))))))))</f>
        <v>3535015.0400000005</v>
      </c>
      <c r="V337" s="97"/>
    </row>
    <row r="338" spans="2:22" x14ac:dyDescent="0.2">
      <c r="B338" s="95"/>
      <c r="C338" s="133" t="s">
        <v>269</v>
      </c>
      <c r="D338" s="134" t="s">
        <v>270</v>
      </c>
      <c r="E338" s="136">
        <f>+E339</f>
        <v>481327.5500000001</v>
      </c>
      <c r="F338" s="136">
        <f t="shared" ref="F338:P338" si="45">+F339</f>
        <v>885327.55</v>
      </c>
      <c r="G338" s="136">
        <f t="shared" si="45"/>
        <v>989612.81</v>
      </c>
      <c r="H338" s="136">
        <f t="shared" si="45"/>
        <v>1106978.6400000001</v>
      </c>
      <c r="I338" s="136">
        <f t="shared" si="45"/>
        <v>722910.93</v>
      </c>
      <c r="J338" s="136">
        <f t="shared" si="45"/>
        <v>997719.53000000014</v>
      </c>
      <c r="K338" s="136">
        <f t="shared" si="45"/>
        <v>971197.14000000013</v>
      </c>
      <c r="L338" s="136">
        <f t="shared" si="45"/>
        <v>721913.51</v>
      </c>
      <c r="M338" s="136">
        <f t="shared" si="45"/>
        <v>995028.67000000016</v>
      </c>
      <c r="N338" s="136">
        <f t="shared" si="45"/>
        <v>1003581.8999999999</v>
      </c>
      <c r="O338" s="136">
        <f t="shared" si="45"/>
        <v>953860.33</v>
      </c>
      <c r="P338" s="136">
        <f t="shared" si="45"/>
        <v>2631230.4599999995</v>
      </c>
      <c r="Q338" s="135">
        <f t="shared" si="42"/>
        <v>12460689.02</v>
      </c>
      <c r="R338" s="97"/>
      <c r="T338" s="95"/>
      <c r="U338" s="100">
        <f>IF($E$5=Master!$D$4,E338,
IF($F$5=Master!$D$4,SUM(E338:F338),
IF($G$5=Master!$D$4,SUM(E338:G338),
IF($H$5=Master!$D$4,SUM(E338:H338),
IF($I$5=Master!$D$4,SUM(E338:I338),
IF($J$5=Master!$D$4,SUM(E338:J338),
IF($K$5=Master!$D$4,SUM(E338:K338),
IF($L$5=Master!$D$4,SUM(E338:L338),
IF($M$5=Master!$D$4,SUM(E338:M338),
IF($N$5=Master!$D$4,SUM(E338:N338),
IF($O$5=Master!$D$4,SUM(E338:O338),
IF($P$5=Master!$D$4,SUM(E338:P338),0))))))))))))</f>
        <v>2356267.91</v>
      </c>
      <c r="V338" s="97"/>
    </row>
    <row r="339" spans="2:22" x14ac:dyDescent="0.2">
      <c r="B339" s="95"/>
      <c r="C339" s="98" t="s">
        <v>271</v>
      </c>
      <c r="D339" s="99" t="s">
        <v>270</v>
      </c>
      <c r="E339" s="100">
        <v>481327.5500000001</v>
      </c>
      <c r="F339" s="100">
        <v>885327.55</v>
      </c>
      <c r="G339" s="100">
        <v>989612.81</v>
      </c>
      <c r="H339" s="100">
        <v>1106978.6400000001</v>
      </c>
      <c r="I339" s="100">
        <v>722910.93</v>
      </c>
      <c r="J339" s="100">
        <v>997719.53000000014</v>
      </c>
      <c r="K339" s="100">
        <v>971197.14000000013</v>
      </c>
      <c r="L339" s="100">
        <v>721913.51</v>
      </c>
      <c r="M339" s="100">
        <v>995028.67000000016</v>
      </c>
      <c r="N339" s="100">
        <v>1003581.8999999999</v>
      </c>
      <c r="O339" s="100">
        <v>953860.33</v>
      </c>
      <c r="P339" s="100">
        <v>2631230.4599999995</v>
      </c>
      <c r="Q339" s="135">
        <f t="shared" si="42"/>
        <v>12460689.02</v>
      </c>
      <c r="R339" s="97"/>
      <c r="T339" s="95"/>
      <c r="U339" s="100">
        <f>IF($E$5=Master!$D$4,E339,
IF($F$5=Master!$D$4,SUM(E339:F339),
IF($G$5=Master!$D$4,SUM(E339:G339),
IF($H$5=Master!$D$4,SUM(E339:H339),
IF($I$5=Master!$D$4,SUM(E339:I339),
IF($J$5=Master!$D$4,SUM(E339:J339),
IF($K$5=Master!$D$4,SUM(E339:K339),
IF($L$5=Master!$D$4,SUM(E339:L339),
IF($M$5=Master!$D$4,SUM(E339:M339),
IF($N$5=Master!$D$4,SUM(E339:N339),
IF($O$5=Master!$D$4,SUM(E339:O339),
IF($P$5=Master!$D$4,SUM(E339:P339),0))))))))))))</f>
        <v>2356267.91</v>
      </c>
      <c r="V339" s="97"/>
    </row>
    <row r="340" spans="2:22" x14ac:dyDescent="0.2">
      <c r="B340" s="95"/>
      <c r="C340" s="131" t="s">
        <v>272</v>
      </c>
      <c r="D340" s="132" t="s">
        <v>273</v>
      </c>
      <c r="E340" s="135">
        <f>+E341+E343+E345+E347+E349+E351</f>
        <v>2857310.740000003</v>
      </c>
      <c r="F340" s="135">
        <f t="shared" ref="F340:P340" si="46">+F341+F343+F345+F347+F349+F351</f>
        <v>3101077.990000003</v>
      </c>
      <c r="G340" s="135">
        <f t="shared" si="46"/>
        <v>7158142.3500000015</v>
      </c>
      <c r="H340" s="135">
        <f t="shared" si="46"/>
        <v>5165961.8600000022</v>
      </c>
      <c r="I340" s="135">
        <f t="shared" si="46"/>
        <v>3577205.3200000045</v>
      </c>
      <c r="J340" s="135">
        <f t="shared" si="46"/>
        <v>5492646.6200000057</v>
      </c>
      <c r="K340" s="135">
        <f t="shared" si="46"/>
        <v>8632402.9499999993</v>
      </c>
      <c r="L340" s="135">
        <f t="shared" si="46"/>
        <v>3020027.3200000012</v>
      </c>
      <c r="M340" s="135">
        <f t="shared" si="46"/>
        <v>4471941.6700000037</v>
      </c>
      <c r="N340" s="135">
        <f t="shared" si="46"/>
        <v>4285359.3500000015</v>
      </c>
      <c r="O340" s="135">
        <f t="shared" si="46"/>
        <v>3994435.6500000041</v>
      </c>
      <c r="P340" s="135">
        <f t="shared" si="46"/>
        <v>8845310.0420001037</v>
      </c>
      <c r="Q340" s="135">
        <f t="shared" si="42"/>
        <v>60601821.862000123</v>
      </c>
      <c r="R340" s="97"/>
      <c r="T340" s="95"/>
      <c r="U340" s="100">
        <f>IF($E$5=Master!$D$4,E340,
IF($F$5=Master!$D$4,SUM(E340:F340),
IF($G$5=Master!$D$4,SUM(E340:G340),
IF($H$5=Master!$D$4,SUM(E340:H340),
IF($I$5=Master!$D$4,SUM(E340:I340),
IF($J$5=Master!$D$4,SUM(E340:J340),
IF($K$5=Master!$D$4,SUM(E340:K340),
IF($L$5=Master!$D$4,SUM(E340:L340),
IF($M$5=Master!$D$4,SUM(E340:M340),
IF($N$5=Master!$D$4,SUM(E340:N340),
IF($O$5=Master!$D$4,SUM(E340:O340),
IF($P$5=Master!$D$4,SUM(E340:P340),0))))))))))))</f>
        <v>13116531.080000008</v>
      </c>
      <c r="V340" s="97"/>
    </row>
    <row r="341" spans="2:22" x14ac:dyDescent="0.2">
      <c r="B341" s="95"/>
      <c r="C341" s="133" t="s">
        <v>274</v>
      </c>
      <c r="D341" s="134" t="s">
        <v>275</v>
      </c>
      <c r="E341" s="136">
        <f>+E342</f>
        <v>626394.00000000012</v>
      </c>
      <c r="F341" s="136">
        <f t="shared" ref="F341:P341" si="47">+F342</f>
        <v>351736.87000000011</v>
      </c>
      <c r="G341" s="136">
        <f t="shared" si="47"/>
        <v>3824433.3200000008</v>
      </c>
      <c r="H341" s="136">
        <f t="shared" si="47"/>
        <v>1301523.4000000004</v>
      </c>
      <c r="I341" s="136">
        <f t="shared" si="47"/>
        <v>579508.1</v>
      </c>
      <c r="J341" s="136">
        <f t="shared" si="47"/>
        <v>356909.85000000003</v>
      </c>
      <c r="K341" s="136">
        <f t="shared" si="47"/>
        <v>3689264.8100000005</v>
      </c>
      <c r="L341" s="136">
        <f t="shared" si="47"/>
        <v>336895.96999999991</v>
      </c>
      <c r="M341" s="136">
        <f t="shared" si="47"/>
        <v>337268.2</v>
      </c>
      <c r="N341" s="136">
        <f t="shared" si="47"/>
        <v>287466.61000000004</v>
      </c>
      <c r="O341" s="136">
        <f t="shared" si="47"/>
        <v>272522.28999999998</v>
      </c>
      <c r="P341" s="136">
        <f t="shared" si="47"/>
        <v>285361.41100000951</v>
      </c>
      <c r="Q341" s="135">
        <f t="shared" si="42"/>
        <v>12249284.83100001</v>
      </c>
      <c r="R341" s="97"/>
      <c r="T341" s="95"/>
      <c r="U341" s="100">
        <f>IF($E$5=Master!$D$4,E341,
IF($F$5=Master!$D$4,SUM(E341:F341),
IF($G$5=Master!$D$4,SUM(E341:G341),
IF($H$5=Master!$D$4,SUM(E341:H341),
IF($I$5=Master!$D$4,SUM(E341:I341),
IF($J$5=Master!$D$4,SUM(E341:J341),
IF($K$5=Master!$D$4,SUM(E341:K341),
IF($L$5=Master!$D$4,SUM(E341:L341),
IF($M$5=Master!$D$4,SUM(E341:M341),
IF($N$5=Master!$D$4,SUM(E341:N341),
IF($O$5=Master!$D$4,SUM(E341:O341),
IF($P$5=Master!$D$4,SUM(E341:P341),0))))))))))))</f>
        <v>4802564.1900000013</v>
      </c>
      <c r="V341" s="97"/>
    </row>
    <row r="342" spans="2:22" x14ac:dyDescent="0.2">
      <c r="B342" s="95"/>
      <c r="C342" s="98" t="s">
        <v>276</v>
      </c>
      <c r="D342" s="99" t="s">
        <v>275</v>
      </c>
      <c r="E342" s="100">
        <v>626394.00000000012</v>
      </c>
      <c r="F342" s="100">
        <v>351736.87000000011</v>
      </c>
      <c r="G342" s="100">
        <v>3824433.3200000008</v>
      </c>
      <c r="H342" s="100">
        <v>1301523.4000000004</v>
      </c>
      <c r="I342" s="100">
        <v>579508.1</v>
      </c>
      <c r="J342" s="100">
        <v>356909.85000000003</v>
      </c>
      <c r="K342" s="100">
        <v>3689264.8100000005</v>
      </c>
      <c r="L342" s="100">
        <v>336895.96999999991</v>
      </c>
      <c r="M342" s="100">
        <v>337268.2</v>
      </c>
      <c r="N342" s="100">
        <v>287466.61000000004</v>
      </c>
      <c r="O342" s="100">
        <v>272522.28999999998</v>
      </c>
      <c r="P342" s="100">
        <v>285361.41100000951</v>
      </c>
      <c r="Q342" s="135">
        <f t="shared" si="42"/>
        <v>12249284.83100001</v>
      </c>
      <c r="R342" s="97"/>
      <c r="T342" s="95"/>
      <c r="U342" s="100">
        <f>IF($E$5=Master!$D$4,E342,
IF($F$5=Master!$D$4,SUM(E342:F342),
IF($G$5=Master!$D$4,SUM(E342:G342),
IF($H$5=Master!$D$4,SUM(E342:H342),
IF($I$5=Master!$D$4,SUM(E342:I342),
IF($J$5=Master!$D$4,SUM(E342:J342),
IF($K$5=Master!$D$4,SUM(E342:K342),
IF($L$5=Master!$D$4,SUM(E342:L342),
IF($M$5=Master!$D$4,SUM(E342:M342),
IF($N$5=Master!$D$4,SUM(E342:N342),
IF($O$5=Master!$D$4,SUM(E342:O342),
IF($P$5=Master!$D$4,SUM(E342:P342),0))))))))))))</f>
        <v>4802564.1900000013</v>
      </c>
      <c r="V342" s="97"/>
    </row>
    <row r="343" spans="2:22" x14ac:dyDescent="0.2">
      <c r="B343" s="95"/>
      <c r="C343" s="133" t="s">
        <v>277</v>
      </c>
      <c r="D343" s="134" t="s">
        <v>278</v>
      </c>
      <c r="E343" s="136">
        <f>+E344</f>
        <v>1397380.3800000024</v>
      </c>
      <c r="F343" s="136">
        <f t="shared" ref="F343:P343" si="48">+F344</f>
        <v>1442351.6300000022</v>
      </c>
      <c r="G343" s="136">
        <f t="shared" si="48"/>
        <v>2161233.8400000008</v>
      </c>
      <c r="H343" s="136">
        <f t="shared" si="48"/>
        <v>2342888.9200000013</v>
      </c>
      <c r="I343" s="136">
        <f t="shared" si="48"/>
        <v>2194368.4400000041</v>
      </c>
      <c r="J343" s="136">
        <f t="shared" si="48"/>
        <v>2425739.5300000058</v>
      </c>
      <c r="K343" s="136">
        <f t="shared" si="48"/>
        <v>2877397.8599999989</v>
      </c>
      <c r="L343" s="136">
        <f t="shared" si="48"/>
        <v>1752273.8600000013</v>
      </c>
      <c r="M343" s="136">
        <f t="shared" si="48"/>
        <v>2162526.700000003</v>
      </c>
      <c r="N343" s="136">
        <f t="shared" si="48"/>
        <v>2024288.1300000013</v>
      </c>
      <c r="O343" s="136">
        <f t="shared" si="48"/>
        <v>1818592.7700000012</v>
      </c>
      <c r="P343" s="136">
        <f t="shared" si="48"/>
        <v>3363742.2630000277</v>
      </c>
      <c r="Q343" s="135">
        <f t="shared" si="42"/>
        <v>25962784.323000047</v>
      </c>
      <c r="R343" s="97"/>
      <c r="T343" s="95"/>
      <c r="U343" s="100">
        <f>IF($E$5=Master!$D$4,E343,
IF($F$5=Master!$D$4,SUM(E343:F343),
IF($G$5=Master!$D$4,SUM(E343:G343),
IF($H$5=Master!$D$4,SUM(E343:H343),
IF($I$5=Master!$D$4,SUM(E343:I343),
IF($J$5=Master!$D$4,SUM(E343:J343),
IF($K$5=Master!$D$4,SUM(E343:K343),
IF($L$5=Master!$D$4,SUM(E343:L343),
IF($M$5=Master!$D$4,SUM(E343:M343),
IF($N$5=Master!$D$4,SUM(E343:N343),
IF($O$5=Master!$D$4,SUM(E343:O343),
IF($P$5=Master!$D$4,SUM(E343:P343),0))))))))))))</f>
        <v>5000965.8500000052</v>
      </c>
      <c r="V343" s="97"/>
    </row>
    <row r="344" spans="2:22" x14ac:dyDescent="0.2">
      <c r="B344" s="95"/>
      <c r="C344" s="98" t="s">
        <v>279</v>
      </c>
      <c r="D344" s="99" t="s">
        <v>278</v>
      </c>
      <c r="E344" s="100">
        <v>1397380.3800000024</v>
      </c>
      <c r="F344" s="100">
        <v>1442351.6300000022</v>
      </c>
      <c r="G344" s="100">
        <v>2161233.8400000008</v>
      </c>
      <c r="H344" s="100">
        <v>2342888.9200000013</v>
      </c>
      <c r="I344" s="100">
        <v>2194368.4400000041</v>
      </c>
      <c r="J344" s="100">
        <v>2425739.5300000058</v>
      </c>
      <c r="K344" s="100">
        <v>2877397.8599999989</v>
      </c>
      <c r="L344" s="100">
        <v>1752273.8600000013</v>
      </c>
      <c r="M344" s="100">
        <v>2162526.700000003</v>
      </c>
      <c r="N344" s="100">
        <v>2024288.1300000013</v>
      </c>
      <c r="O344" s="100">
        <v>1818592.7700000012</v>
      </c>
      <c r="P344" s="100">
        <v>3363742.2630000277</v>
      </c>
      <c r="Q344" s="135">
        <f t="shared" si="42"/>
        <v>25962784.323000047</v>
      </c>
      <c r="R344" s="97"/>
      <c r="T344" s="95"/>
      <c r="U344" s="100">
        <f>IF($E$5=Master!$D$4,E344,
IF($F$5=Master!$D$4,SUM(E344:F344),
IF($G$5=Master!$D$4,SUM(E344:G344),
IF($H$5=Master!$D$4,SUM(E344:H344),
IF($I$5=Master!$D$4,SUM(E344:I344),
IF($J$5=Master!$D$4,SUM(E344:J344),
IF($K$5=Master!$D$4,SUM(E344:K344),
IF($L$5=Master!$D$4,SUM(E344:L344),
IF($M$5=Master!$D$4,SUM(E344:M344),
IF($N$5=Master!$D$4,SUM(E344:N344),
IF($O$5=Master!$D$4,SUM(E344:O344),
IF($P$5=Master!$D$4,SUM(E344:P344),0))))))))))))</f>
        <v>5000965.8500000052</v>
      </c>
      <c r="V344" s="97"/>
    </row>
    <row r="345" spans="2:22" x14ac:dyDescent="0.2">
      <c r="B345" s="95"/>
      <c r="C345" s="133" t="s">
        <v>280</v>
      </c>
      <c r="D345" s="134" t="s">
        <v>281</v>
      </c>
      <c r="E345" s="136">
        <v>0</v>
      </c>
      <c r="F345" s="136">
        <v>0</v>
      </c>
      <c r="G345" s="136">
        <v>0</v>
      </c>
      <c r="H345" s="136">
        <v>0</v>
      </c>
      <c r="I345" s="136">
        <v>0</v>
      </c>
      <c r="J345" s="136">
        <v>0</v>
      </c>
      <c r="K345" s="136">
        <v>0</v>
      </c>
      <c r="L345" s="136">
        <v>0</v>
      </c>
      <c r="M345" s="136">
        <v>0</v>
      </c>
      <c r="N345" s="136">
        <v>0</v>
      </c>
      <c r="O345" s="136">
        <v>0</v>
      </c>
      <c r="P345" s="136">
        <v>0</v>
      </c>
      <c r="Q345" s="135">
        <f t="shared" si="42"/>
        <v>0</v>
      </c>
      <c r="R345" s="97"/>
      <c r="T345" s="95"/>
      <c r="U345" s="100">
        <f>IF($E$5=Master!$D$4,E345,
IF($F$5=Master!$D$4,SUM(E345:F345),
IF($G$5=Master!$D$4,SUM(E345:G345),
IF($H$5=Master!$D$4,SUM(E345:H345),
IF($I$5=Master!$D$4,SUM(E345:I345),
IF($J$5=Master!$D$4,SUM(E345:J345),
IF($K$5=Master!$D$4,SUM(E345:K345),
IF($L$5=Master!$D$4,SUM(E345:L345),
IF($M$5=Master!$D$4,SUM(E345:M345),
IF($N$5=Master!$D$4,SUM(E345:N345),
IF($O$5=Master!$D$4,SUM(E345:O345),
IF($P$5=Master!$D$4,SUM(E345:P345),0))))))))))))</f>
        <v>0</v>
      </c>
      <c r="V345" s="97"/>
    </row>
    <row r="346" spans="2:22" x14ac:dyDescent="0.2">
      <c r="B346" s="95"/>
      <c r="C346" s="98" t="s">
        <v>282</v>
      </c>
      <c r="D346" s="99" t="s">
        <v>281</v>
      </c>
      <c r="E346" s="100">
        <v>0</v>
      </c>
      <c r="F346" s="100">
        <v>0</v>
      </c>
      <c r="G346" s="100">
        <v>0</v>
      </c>
      <c r="H346" s="100">
        <v>0</v>
      </c>
      <c r="I346" s="100">
        <v>0</v>
      </c>
      <c r="J346" s="100">
        <v>0</v>
      </c>
      <c r="K346" s="100">
        <v>0</v>
      </c>
      <c r="L346" s="100">
        <v>0</v>
      </c>
      <c r="M346" s="100">
        <v>0</v>
      </c>
      <c r="N346" s="100">
        <v>0</v>
      </c>
      <c r="O346" s="100">
        <v>0</v>
      </c>
      <c r="P346" s="100">
        <v>0</v>
      </c>
      <c r="Q346" s="135">
        <f t="shared" si="42"/>
        <v>0</v>
      </c>
      <c r="R346" s="97"/>
      <c r="T346" s="95"/>
      <c r="U346" s="100">
        <f>IF($E$5=Master!$D$4,E346,
IF($F$5=Master!$D$4,SUM(E346:F346),
IF($G$5=Master!$D$4,SUM(E346:G346),
IF($H$5=Master!$D$4,SUM(E346:H346),
IF($I$5=Master!$D$4,SUM(E346:I346),
IF($J$5=Master!$D$4,SUM(E346:J346),
IF($K$5=Master!$D$4,SUM(E346:K346),
IF($L$5=Master!$D$4,SUM(E346:L346),
IF($M$5=Master!$D$4,SUM(E346:M346),
IF($N$5=Master!$D$4,SUM(E346:N346),
IF($O$5=Master!$D$4,SUM(E346:O346),
IF($P$5=Master!$D$4,SUM(E346:P346),0))))))))))))</f>
        <v>0</v>
      </c>
      <c r="V346" s="97"/>
    </row>
    <row r="347" spans="2:22" x14ac:dyDescent="0.2">
      <c r="B347" s="95"/>
      <c r="C347" s="133" t="s">
        <v>283</v>
      </c>
      <c r="D347" s="134" t="s">
        <v>284</v>
      </c>
      <c r="E347" s="136">
        <v>0</v>
      </c>
      <c r="F347" s="136">
        <v>0</v>
      </c>
      <c r="G347" s="136">
        <v>0</v>
      </c>
      <c r="H347" s="136">
        <v>0</v>
      </c>
      <c r="I347" s="136">
        <v>0</v>
      </c>
      <c r="J347" s="136">
        <v>0</v>
      </c>
      <c r="K347" s="136">
        <v>0</v>
      </c>
      <c r="L347" s="136">
        <v>0</v>
      </c>
      <c r="M347" s="136">
        <v>0</v>
      </c>
      <c r="N347" s="136">
        <v>0</v>
      </c>
      <c r="O347" s="136">
        <v>0</v>
      </c>
      <c r="P347" s="136">
        <v>0</v>
      </c>
      <c r="Q347" s="135">
        <f t="shared" si="42"/>
        <v>0</v>
      </c>
      <c r="R347" s="97"/>
      <c r="T347" s="95"/>
      <c r="U347" s="100">
        <f>IF($E$5=Master!$D$4,E347,
IF($F$5=Master!$D$4,SUM(E347:F347),
IF($G$5=Master!$D$4,SUM(E347:G347),
IF($H$5=Master!$D$4,SUM(E347:H347),
IF($I$5=Master!$D$4,SUM(E347:I347),
IF($J$5=Master!$D$4,SUM(E347:J347),
IF($K$5=Master!$D$4,SUM(E347:K347),
IF($L$5=Master!$D$4,SUM(E347:L347),
IF($M$5=Master!$D$4,SUM(E347:M347),
IF($N$5=Master!$D$4,SUM(E347:N347),
IF($O$5=Master!$D$4,SUM(E347:O347),
IF($P$5=Master!$D$4,SUM(E347:P347),0))))))))))))</f>
        <v>0</v>
      </c>
      <c r="V347" s="97"/>
    </row>
    <row r="348" spans="2:22" x14ac:dyDescent="0.2">
      <c r="B348" s="95"/>
      <c r="C348" s="98" t="s">
        <v>285</v>
      </c>
      <c r="D348" s="99" t="s">
        <v>284</v>
      </c>
      <c r="E348" s="100">
        <v>0</v>
      </c>
      <c r="F348" s="100">
        <v>0</v>
      </c>
      <c r="G348" s="100">
        <v>0</v>
      </c>
      <c r="H348" s="100">
        <v>0</v>
      </c>
      <c r="I348" s="100">
        <v>0</v>
      </c>
      <c r="J348" s="100">
        <v>0</v>
      </c>
      <c r="K348" s="100">
        <v>0</v>
      </c>
      <c r="L348" s="100">
        <v>0</v>
      </c>
      <c r="M348" s="100">
        <v>0</v>
      </c>
      <c r="N348" s="100">
        <v>0</v>
      </c>
      <c r="O348" s="100">
        <v>0</v>
      </c>
      <c r="P348" s="100">
        <v>0</v>
      </c>
      <c r="Q348" s="135">
        <f t="shared" si="42"/>
        <v>0</v>
      </c>
      <c r="R348" s="97"/>
      <c r="T348" s="95"/>
      <c r="U348" s="100">
        <f>IF($E$5=Master!$D$4,E348,
IF($F$5=Master!$D$4,SUM(E348:F348),
IF($G$5=Master!$D$4,SUM(E348:G348),
IF($H$5=Master!$D$4,SUM(E348:H348),
IF($I$5=Master!$D$4,SUM(E348:I348),
IF($J$5=Master!$D$4,SUM(E348:J348),
IF($K$5=Master!$D$4,SUM(E348:K348),
IF($L$5=Master!$D$4,SUM(E348:L348),
IF($M$5=Master!$D$4,SUM(E348:M348),
IF($N$5=Master!$D$4,SUM(E348:N348),
IF($O$5=Master!$D$4,SUM(E348:O348),
IF($P$5=Master!$D$4,SUM(E348:P348),0))))))))))))</f>
        <v>0</v>
      </c>
      <c r="V348" s="97"/>
    </row>
    <row r="349" spans="2:22" x14ac:dyDescent="0.2">
      <c r="B349" s="95"/>
      <c r="C349" s="133" t="s">
        <v>286</v>
      </c>
      <c r="D349" s="134" t="s">
        <v>287</v>
      </c>
      <c r="E349" s="136">
        <f>+E350</f>
        <v>136163.20000000001</v>
      </c>
      <c r="F349" s="136">
        <f t="shared" ref="F349:P349" si="49">+F350</f>
        <v>17336.949999999997</v>
      </c>
      <c r="G349" s="136">
        <f t="shared" si="49"/>
        <v>14736.26</v>
      </c>
      <c r="H349" s="136">
        <f t="shared" si="49"/>
        <v>332832.68</v>
      </c>
      <c r="I349" s="136">
        <f t="shared" si="49"/>
        <v>4090.65</v>
      </c>
      <c r="J349" s="136">
        <f t="shared" si="49"/>
        <v>281985.52999999997</v>
      </c>
      <c r="K349" s="136">
        <f t="shared" si="49"/>
        <v>902277.68</v>
      </c>
      <c r="L349" s="136">
        <f t="shared" si="49"/>
        <v>155498.12</v>
      </c>
      <c r="M349" s="136">
        <f t="shared" si="49"/>
        <v>4068.2900000000004</v>
      </c>
      <c r="N349" s="136">
        <f t="shared" si="49"/>
        <v>4422.1899999999996</v>
      </c>
      <c r="O349" s="136">
        <f t="shared" si="49"/>
        <v>37333</v>
      </c>
      <c r="P349" s="136">
        <f t="shared" si="49"/>
        <v>1312657.8700000001</v>
      </c>
      <c r="Q349" s="135">
        <f t="shared" si="42"/>
        <v>3203402.4200000004</v>
      </c>
      <c r="R349" s="97"/>
      <c r="T349" s="95"/>
      <c r="U349" s="100">
        <f>IF($E$5=Master!$D$4,E349,
IF($F$5=Master!$D$4,SUM(E349:F349),
IF($G$5=Master!$D$4,SUM(E349:G349),
IF($H$5=Master!$D$4,SUM(E349:H349),
IF($I$5=Master!$D$4,SUM(E349:I349),
IF($J$5=Master!$D$4,SUM(E349:J349),
IF($K$5=Master!$D$4,SUM(E349:K349),
IF($L$5=Master!$D$4,SUM(E349:L349),
IF($M$5=Master!$D$4,SUM(E349:M349),
IF($N$5=Master!$D$4,SUM(E349:N349),
IF($O$5=Master!$D$4,SUM(E349:O349),
IF($P$5=Master!$D$4,SUM(E349:P349),0))))))))))))</f>
        <v>168236.41000000003</v>
      </c>
      <c r="V349" s="97"/>
    </row>
    <row r="350" spans="2:22" x14ac:dyDescent="0.2">
      <c r="B350" s="95"/>
      <c r="C350" s="98" t="s">
        <v>288</v>
      </c>
      <c r="D350" s="99" t="s">
        <v>287</v>
      </c>
      <c r="E350" s="100">
        <v>136163.20000000001</v>
      </c>
      <c r="F350" s="100">
        <v>17336.949999999997</v>
      </c>
      <c r="G350" s="100">
        <v>14736.26</v>
      </c>
      <c r="H350" s="100">
        <v>332832.68</v>
      </c>
      <c r="I350" s="100">
        <v>4090.65</v>
      </c>
      <c r="J350" s="100">
        <v>281985.52999999997</v>
      </c>
      <c r="K350" s="100">
        <v>902277.68</v>
      </c>
      <c r="L350" s="100">
        <v>155498.12</v>
      </c>
      <c r="M350" s="100">
        <v>4068.2900000000004</v>
      </c>
      <c r="N350" s="100">
        <v>4422.1899999999996</v>
      </c>
      <c r="O350" s="100">
        <v>37333</v>
      </c>
      <c r="P350" s="100">
        <v>1312657.8700000001</v>
      </c>
      <c r="Q350" s="135">
        <f t="shared" si="42"/>
        <v>3203402.4200000004</v>
      </c>
      <c r="R350" s="97"/>
      <c r="T350" s="95"/>
      <c r="U350" s="100">
        <f>IF($E$5=Master!$D$4,E350,
IF($F$5=Master!$D$4,SUM(E350:F350),
IF($G$5=Master!$D$4,SUM(E350:G350),
IF($H$5=Master!$D$4,SUM(E350:H350),
IF($I$5=Master!$D$4,SUM(E350:I350),
IF($J$5=Master!$D$4,SUM(E350:J350),
IF($K$5=Master!$D$4,SUM(E350:K350),
IF($L$5=Master!$D$4,SUM(E350:L350),
IF($M$5=Master!$D$4,SUM(E350:M350),
IF($N$5=Master!$D$4,SUM(E350:N350),
IF($O$5=Master!$D$4,SUM(E350:O350),
IF($P$5=Master!$D$4,SUM(E350:P350),0))))))))))))</f>
        <v>168236.41000000003</v>
      </c>
      <c r="V350" s="97"/>
    </row>
    <row r="351" spans="2:22" x14ac:dyDescent="0.2">
      <c r="B351" s="95"/>
      <c r="C351" s="133" t="s">
        <v>289</v>
      </c>
      <c r="D351" s="134" t="s">
        <v>290</v>
      </c>
      <c r="E351" s="136">
        <f>+E352</f>
        <v>697373.16000000038</v>
      </c>
      <c r="F351" s="136">
        <f t="shared" ref="F351:P351" si="50">+F352</f>
        <v>1289652.5400000005</v>
      </c>
      <c r="G351" s="136">
        <f t="shared" si="50"/>
        <v>1157738.9300000002</v>
      </c>
      <c r="H351" s="136">
        <f t="shared" si="50"/>
        <v>1188716.8600000003</v>
      </c>
      <c r="I351" s="136">
        <f t="shared" si="50"/>
        <v>799238.13000000024</v>
      </c>
      <c r="J351" s="136">
        <f t="shared" si="50"/>
        <v>2428011.71</v>
      </c>
      <c r="K351" s="136">
        <f t="shared" si="50"/>
        <v>1163462.5999999999</v>
      </c>
      <c r="L351" s="136">
        <f t="shared" si="50"/>
        <v>775359.37000000034</v>
      </c>
      <c r="M351" s="136">
        <f t="shared" si="50"/>
        <v>1968078.4800000004</v>
      </c>
      <c r="N351" s="136">
        <f t="shared" si="50"/>
        <v>1969182.4200000009</v>
      </c>
      <c r="O351" s="136">
        <f t="shared" si="50"/>
        <v>1865987.5900000024</v>
      </c>
      <c r="P351" s="136">
        <f t="shared" si="50"/>
        <v>3883548.4980000677</v>
      </c>
      <c r="Q351" s="135">
        <f t="shared" si="42"/>
        <v>19186350.288000073</v>
      </c>
      <c r="R351" s="97"/>
      <c r="T351" s="95"/>
      <c r="U351" s="100">
        <f>IF($E$5=Master!$D$4,E351,
IF($F$5=Master!$D$4,SUM(E351:F351),
IF($G$5=Master!$D$4,SUM(E351:G351),
IF($H$5=Master!$D$4,SUM(E351:H351),
IF($I$5=Master!$D$4,SUM(E351:I351),
IF($J$5=Master!$D$4,SUM(E351:J351),
IF($K$5=Master!$D$4,SUM(E351:K351),
IF($L$5=Master!$D$4,SUM(E351:L351),
IF($M$5=Master!$D$4,SUM(E351:M351),
IF($N$5=Master!$D$4,SUM(E351:N351),
IF($O$5=Master!$D$4,SUM(E351:O351),
IF($P$5=Master!$D$4,SUM(E351:P351),0))))))))))))</f>
        <v>3144764.6300000008</v>
      </c>
      <c r="V351" s="97"/>
    </row>
    <row r="352" spans="2:22" x14ac:dyDescent="0.2">
      <c r="B352" s="95"/>
      <c r="C352" s="98" t="s">
        <v>291</v>
      </c>
      <c r="D352" s="99" t="s">
        <v>290</v>
      </c>
      <c r="E352" s="100">
        <v>697373.16000000038</v>
      </c>
      <c r="F352" s="100">
        <v>1289652.5400000005</v>
      </c>
      <c r="G352" s="100">
        <v>1157738.9300000002</v>
      </c>
      <c r="H352" s="100">
        <v>1188716.8600000003</v>
      </c>
      <c r="I352" s="100">
        <v>799238.13000000024</v>
      </c>
      <c r="J352" s="100">
        <v>2428011.71</v>
      </c>
      <c r="K352" s="100">
        <v>1163462.5999999999</v>
      </c>
      <c r="L352" s="100">
        <v>775359.37000000034</v>
      </c>
      <c r="M352" s="100">
        <v>1968078.4800000004</v>
      </c>
      <c r="N352" s="100">
        <v>1969182.4200000009</v>
      </c>
      <c r="O352" s="100">
        <v>1865987.5900000024</v>
      </c>
      <c r="P352" s="100">
        <v>3883548.4980000677</v>
      </c>
      <c r="Q352" s="135">
        <f t="shared" si="42"/>
        <v>19186350.288000073</v>
      </c>
      <c r="R352" s="97"/>
      <c r="T352" s="95"/>
      <c r="U352" s="100">
        <f>IF($E$5=Master!$D$4,E352,
IF($F$5=Master!$D$4,SUM(E352:F352),
IF($G$5=Master!$D$4,SUM(E352:G352),
IF($H$5=Master!$D$4,SUM(E352:H352),
IF($I$5=Master!$D$4,SUM(E352:I352),
IF($J$5=Master!$D$4,SUM(E352:J352),
IF($K$5=Master!$D$4,SUM(E352:K352),
IF($L$5=Master!$D$4,SUM(E352:L352),
IF($M$5=Master!$D$4,SUM(E352:M352),
IF($N$5=Master!$D$4,SUM(E352:N352),
IF($O$5=Master!$D$4,SUM(E352:O352),
IF($P$5=Master!$D$4,SUM(E352:P352),0))))))))))))</f>
        <v>3144764.6300000008</v>
      </c>
      <c r="V352" s="97"/>
    </row>
    <row r="353" spans="2:22" x14ac:dyDescent="0.2">
      <c r="B353" s="95"/>
      <c r="C353" s="131" t="s">
        <v>292</v>
      </c>
      <c r="D353" s="132" t="s">
        <v>293</v>
      </c>
      <c r="E353" s="135">
        <f>+E354+E357+E360+E362+E365+E367+E369+E371</f>
        <v>24620567.040000003</v>
      </c>
      <c r="F353" s="135">
        <f t="shared" ref="F353:P353" si="51">+F354+F357+F360+F362+F365+F367+F369+F371</f>
        <v>28823801.319999989</v>
      </c>
      <c r="G353" s="135">
        <f t="shared" si="51"/>
        <v>28955713.32</v>
      </c>
      <c r="H353" s="135">
        <f t="shared" si="51"/>
        <v>28648741.640000001</v>
      </c>
      <c r="I353" s="135">
        <f t="shared" si="51"/>
        <v>28131938.31000001</v>
      </c>
      <c r="J353" s="135">
        <f t="shared" si="51"/>
        <v>28073037.680000003</v>
      </c>
      <c r="K353" s="135">
        <f t="shared" si="51"/>
        <v>27025481.039999999</v>
      </c>
      <c r="L353" s="135">
        <f t="shared" si="51"/>
        <v>26647648.769999996</v>
      </c>
      <c r="M353" s="135">
        <f t="shared" si="51"/>
        <v>27968383.73</v>
      </c>
      <c r="N353" s="135">
        <f t="shared" si="51"/>
        <v>28042865.300000004</v>
      </c>
      <c r="O353" s="135">
        <f t="shared" si="51"/>
        <v>27842319.020000003</v>
      </c>
      <c r="P353" s="135">
        <f t="shared" si="51"/>
        <v>32137629.615999959</v>
      </c>
      <c r="Q353" s="135">
        <f t="shared" si="42"/>
        <v>336918126.78599989</v>
      </c>
      <c r="R353" s="97"/>
      <c r="T353" s="95"/>
      <c r="U353" s="100">
        <f>IF($E$5=Master!$D$4,E353,
IF($F$5=Master!$D$4,SUM(E353:F353),
IF($G$5=Master!$D$4,SUM(E353:G353),
IF($H$5=Master!$D$4,SUM(E353:H353),
IF($I$5=Master!$D$4,SUM(E353:I353),
IF($J$5=Master!$D$4,SUM(E353:J353),
IF($K$5=Master!$D$4,SUM(E353:K353),
IF($L$5=Master!$D$4,SUM(E353:L353),
IF($M$5=Master!$D$4,SUM(E353:M353),
IF($N$5=Master!$D$4,SUM(E353:N353),
IF($O$5=Master!$D$4,SUM(E353:O353),
IF($P$5=Master!$D$4,SUM(E353:P353),0))))))))))))</f>
        <v>82400081.679999992</v>
      </c>
      <c r="V353" s="97"/>
    </row>
    <row r="354" spans="2:22" x14ac:dyDescent="0.2">
      <c r="B354" s="95"/>
      <c r="C354" s="133" t="s">
        <v>294</v>
      </c>
      <c r="D354" s="134" t="s">
        <v>295</v>
      </c>
      <c r="E354" s="136">
        <f>+E355+E356</f>
        <v>13820689.530000001</v>
      </c>
      <c r="F354" s="136">
        <f t="shared" ref="F354:P354" si="52">+F355+F356</f>
        <v>15854771.269999998</v>
      </c>
      <c r="G354" s="136">
        <f t="shared" si="52"/>
        <v>14625983.150000002</v>
      </c>
      <c r="H354" s="136">
        <f t="shared" si="52"/>
        <v>14758954.010000002</v>
      </c>
      <c r="I354" s="136">
        <f t="shared" si="52"/>
        <v>14237647.85</v>
      </c>
      <c r="J354" s="136">
        <f t="shared" si="52"/>
        <v>14326460.099999998</v>
      </c>
      <c r="K354" s="136">
        <f t="shared" si="52"/>
        <v>14234740.020000001</v>
      </c>
      <c r="L354" s="136">
        <f t="shared" si="52"/>
        <v>14029001.749999998</v>
      </c>
      <c r="M354" s="136">
        <f t="shared" si="52"/>
        <v>14341748.449999999</v>
      </c>
      <c r="N354" s="136">
        <f t="shared" si="52"/>
        <v>14624188.720000003</v>
      </c>
      <c r="O354" s="136">
        <f t="shared" si="52"/>
        <v>14551946.350000001</v>
      </c>
      <c r="P354" s="136">
        <f t="shared" si="52"/>
        <v>15915472.629999999</v>
      </c>
      <c r="Q354" s="135">
        <f t="shared" si="42"/>
        <v>175321603.82999998</v>
      </c>
      <c r="R354" s="97"/>
      <c r="T354" s="95"/>
      <c r="U354" s="100">
        <f>IF($E$5=Master!$D$4,E354,
IF($F$5=Master!$D$4,SUM(E354:F354),
IF($G$5=Master!$D$4,SUM(E354:G354),
IF($H$5=Master!$D$4,SUM(E354:H354),
IF($I$5=Master!$D$4,SUM(E354:I354),
IF($J$5=Master!$D$4,SUM(E354:J354),
IF($K$5=Master!$D$4,SUM(E354:K354),
IF($L$5=Master!$D$4,SUM(E354:L354),
IF($M$5=Master!$D$4,SUM(E354:M354),
IF($N$5=Master!$D$4,SUM(E354:N354),
IF($O$5=Master!$D$4,SUM(E354:O354),
IF($P$5=Master!$D$4,SUM(E354:P354),0))))))))))))</f>
        <v>44301443.950000003</v>
      </c>
      <c r="V354" s="97"/>
    </row>
    <row r="355" spans="2:22" x14ac:dyDescent="0.2">
      <c r="B355" s="95"/>
      <c r="C355" s="98" t="s">
        <v>296</v>
      </c>
      <c r="D355" s="99" t="s">
        <v>297</v>
      </c>
      <c r="E355" s="100">
        <v>3578714.71</v>
      </c>
      <c r="F355" s="100">
        <v>4074115.68</v>
      </c>
      <c r="G355" s="100">
        <v>3661156.9600000004</v>
      </c>
      <c r="H355" s="100">
        <v>3644827.4699999997</v>
      </c>
      <c r="I355" s="100">
        <v>3570288.9799999991</v>
      </c>
      <c r="J355" s="100">
        <v>3557225.59</v>
      </c>
      <c r="K355" s="100">
        <v>3546134.16</v>
      </c>
      <c r="L355" s="100">
        <v>3489578.26</v>
      </c>
      <c r="M355" s="100">
        <v>3552311.6499999994</v>
      </c>
      <c r="N355" s="100">
        <v>3580621.3200000003</v>
      </c>
      <c r="O355" s="100">
        <v>3623692.1300000008</v>
      </c>
      <c r="P355" s="100">
        <v>3766410.5399999996</v>
      </c>
      <c r="Q355" s="135">
        <f t="shared" si="42"/>
        <v>43645077.450000003</v>
      </c>
      <c r="R355" s="97"/>
      <c r="T355" s="95"/>
      <c r="U355" s="100">
        <f>IF($E$5=Master!$D$4,E355,
IF($F$5=Master!$D$4,SUM(E355:F355),
IF($G$5=Master!$D$4,SUM(E355:G355),
IF($H$5=Master!$D$4,SUM(E355:H355),
IF($I$5=Master!$D$4,SUM(E355:I355),
IF($J$5=Master!$D$4,SUM(E355:J355),
IF($K$5=Master!$D$4,SUM(E355:K355),
IF($L$5=Master!$D$4,SUM(E355:L355),
IF($M$5=Master!$D$4,SUM(E355:M355),
IF($N$5=Master!$D$4,SUM(E355:N355),
IF($O$5=Master!$D$4,SUM(E355:O355),
IF($P$5=Master!$D$4,SUM(E355:P355),0))))))))))))</f>
        <v>11313987.350000001</v>
      </c>
      <c r="V355" s="97"/>
    </row>
    <row r="356" spans="2:22" x14ac:dyDescent="0.2">
      <c r="B356" s="95"/>
      <c r="C356" s="98" t="s">
        <v>298</v>
      </c>
      <c r="D356" s="99" t="s">
        <v>36</v>
      </c>
      <c r="E356" s="100">
        <v>10241974.820000002</v>
      </c>
      <c r="F356" s="100">
        <v>11780655.589999998</v>
      </c>
      <c r="G356" s="100">
        <v>10964826.190000001</v>
      </c>
      <c r="H356" s="100">
        <v>11114126.540000003</v>
      </c>
      <c r="I356" s="100">
        <v>10667358.870000001</v>
      </c>
      <c r="J356" s="100">
        <v>10769234.509999998</v>
      </c>
      <c r="K356" s="100">
        <v>10688605.860000001</v>
      </c>
      <c r="L356" s="100">
        <v>10539423.489999998</v>
      </c>
      <c r="M356" s="100">
        <v>10789436.800000001</v>
      </c>
      <c r="N356" s="100">
        <v>11043567.400000002</v>
      </c>
      <c r="O356" s="100">
        <v>10928254.220000001</v>
      </c>
      <c r="P356" s="100">
        <v>12149062.09</v>
      </c>
      <c r="Q356" s="135">
        <f t="shared" si="42"/>
        <v>131676526.38000001</v>
      </c>
      <c r="R356" s="97"/>
      <c r="T356" s="95"/>
      <c r="U356" s="100">
        <f>IF($E$5=Master!$D$4,E356,
IF($F$5=Master!$D$4,SUM(E356:F356),
IF($G$5=Master!$D$4,SUM(E356:G356),
IF($H$5=Master!$D$4,SUM(E356:H356),
IF($I$5=Master!$D$4,SUM(E356:I356),
IF($J$5=Master!$D$4,SUM(E356:J356),
IF($K$5=Master!$D$4,SUM(E356:K356),
IF($L$5=Master!$D$4,SUM(E356:L356),
IF($M$5=Master!$D$4,SUM(E356:M356),
IF($N$5=Master!$D$4,SUM(E356:N356),
IF($O$5=Master!$D$4,SUM(E356:O356),
IF($P$5=Master!$D$4,SUM(E356:P356),0))))))))))))</f>
        <v>32987456.600000001</v>
      </c>
      <c r="V356" s="97"/>
    </row>
    <row r="357" spans="2:22" x14ac:dyDescent="0.2">
      <c r="B357" s="95"/>
      <c r="C357" s="133" t="s">
        <v>299</v>
      </c>
      <c r="D357" s="134" t="s">
        <v>300</v>
      </c>
      <c r="E357" s="136">
        <f>+E358+E359</f>
        <v>4363865.6699999981</v>
      </c>
      <c r="F357" s="136">
        <f t="shared" ref="F357:P357" si="53">+F358+F359</f>
        <v>5224012.2399999974</v>
      </c>
      <c r="G357" s="136">
        <f t="shared" si="53"/>
        <v>5071819.6499999994</v>
      </c>
      <c r="H357" s="136">
        <f t="shared" si="53"/>
        <v>4742848.8299999982</v>
      </c>
      <c r="I357" s="136">
        <f t="shared" si="53"/>
        <v>4663600.5000000047</v>
      </c>
      <c r="J357" s="136">
        <f t="shared" si="53"/>
        <v>4674233.7900000028</v>
      </c>
      <c r="K357" s="136">
        <f t="shared" si="53"/>
        <v>4568913.8000000007</v>
      </c>
      <c r="L357" s="136">
        <f t="shared" si="53"/>
        <v>4520770.469999996</v>
      </c>
      <c r="M357" s="136">
        <f t="shared" si="53"/>
        <v>4658100.3299999973</v>
      </c>
      <c r="N357" s="136">
        <f t="shared" si="53"/>
        <v>4727965.3199999994</v>
      </c>
      <c r="O357" s="136">
        <f t="shared" si="53"/>
        <v>4643375.3599999994</v>
      </c>
      <c r="P357" s="136">
        <f t="shared" si="53"/>
        <v>4991391.3199999984</v>
      </c>
      <c r="Q357" s="135">
        <f t="shared" si="42"/>
        <v>56850897.279999994</v>
      </c>
      <c r="R357" s="97"/>
      <c r="T357" s="95"/>
      <c r="U357" s="100">
        <f>IF($E$5=Master!$D$4,E357,
IF($F$5=Master!$D$4,SUM(E357:F357),
IF($G$5=Master!$D$4,SUM(E357:G357),
IF($H$5=Master!$D$4,SUM(E357:H357),
IF($I$5=Master!$D$4,SUM(E357:I357),
IF($J$5=Master!$D$4,SUM(E357:J357),
IF($K$5=Master!$D$4,SUM(E357:K357),
IF($L$5=Master!$D$4,SUM(E357:L357),
IF($M$5=Master!$D$4,SUM(E357:M357),
IF($N$5=Master!$D$4,SUM(E357:N357),
IF($O$5=Master!$D$4,SUM(E357:O357),
IF($P$5=Master!$D$4,SUM(E357:P357),0))))))))))))</f>
        <v>14659697.559999995</v>
      </c>
      <c r="V357" s="97"/>
    </row>
    <row r="358" spans="2:22" x14ac:dyDescent="0.2">
      <c r="B358" s="95"/>
      <c r="C358" s="98" t="s">
        <v>301</v>
      </c>
      <c r="D358" s="99" t="s">
        <v>302</v>
      </c>
      <c r="E358" s="100">
        <v>0</v>
      </c>
      <c r="F358" s="100">
        <v>0</v>
      </c>
      <c r="G358" s="100">
        <v>0</v>
      </c>
      <c r="H358" s="100">
        <v>0</v>
      </c>
      <c r="I358" s="100">
        <v>0</v>
      </c>
      <c r="J358" s="100">
        <v>0</v>
      </c>
      <c r="K358" s="100">
        <v>0</v>
      </c>
      <c r="L358" s="100">
        <v>0</v>
      </c>
      <c r="M358" s="100">
        <v>0</v>
      </c>
      <c r="N358" s="100">
        <v>0</v>
      </c>
      <c r="O358" s="100">
        <v>0</v>
      </c>
      <c r="P358" s="100">
        <v>0</v>
      </c>
      <c r="Q358" s="135">
        <f t="shared" si="42"/>
        <v>0</v>
      </c>
      <c r="R358" s="97"/>
      <c r="T358" s="95"/>
      <c r="U358" s="100">
        <f>IF($E$5=Master!$D$4,E358,
IF($F$5=Master!$D$4,SUM(E358:F358),
IF($G$5=Master!$D$4,SUM(E358:G358),
IF($H$5=Master!$D$4,SUM(E358:H358),
IF($I$5=Master!$D$4,SUM(E358:I358),
IF($J$5=Master!$D$4,SUM(E358:J358),
IF($K$5=Master!$D$4,SUM(E358:K358),
IF($L$5=Master!$D$4,SUM(E358:L358),
IF($M$5=Master!$D$4,SUM(E358:M358),
IF($N$5=Master!$D$4,SUM(E358:N358),
IF($O$5=Master!$D$4,SUM(E358:O358),
IF($P$5=Master!$D$4,SUM(E358:P358),0))))))))))))</f>
        <v>0</v>
      </c>
      <c r="V358" s="97"/>
    </row>
    <row r="359" spans="2:22" x14ac:dyDescent="0.2">
      <c r="B359" s="95"/>
      <c r="C359" s="98" t="s">
        <v>303</v>
      </c>
      <c r="D359" s="99" t="s">
        <v>304</v>
      </c>
      <c r="E359" s="100">
        <v>4363865.6699999981</v>
      </c>
      <c r="F359" s="100">
        <v>5224012.2399999974</v>
      </c>
      <c r="G359" s="100">
        <v>5071819.6499999994</v>
      </c>
      <c r="H359" s="100">
        <v>4742848.8299999982</v>
      </c>
      <c r="I359" s="100">
        <v>4663600.5000000047</v>
      </c>
      <c r="J359" s="100">
        <v>4674233.7900000028</v>
      </c>
      <c r="K359" s="100">
        <v>4568913.8000000007</v>
      </c>
      <c r="L359" s="100">
        <v>4520770.469999996</v>
      </c>
      <c r="M359" s="100">
        <v>4658100.3299999973</v>
      </c>
      <c r="N359" s="100">
        <v>4727965.3199999994</v>
      </c>
      <c r="O359" s="100">
        <v>4643375.3599999994</v>
      </c>
      <c r="P359" s="100">
        <v>4991391.3199999984</v>
      </c>
      <c r="Q359" s="135">
        <f t="shared" si="42"/>
        <v>56850897.279999994</v>
      </c>
      <c r="R359" s="97"/>
      <c r="T359" s="95"/>
      <c r="U359" s="100">
        <f>IF($E$5=Master!$D$4,E359,
IF($F$5=Master!$D$4,SUM(E359:F359),
IF($G$5=Master!$D$4,SUM(E359:G359),
IF($H$5=Master!$D$4,SUM(E359:H359),
IF($I$5=Master!$D$4,SUM(E359:I359),
IF($J$5=Master!$D$4,SUM(E359:J359),
IF($K$5=Master!$D$4,SUM(E359:K359),
IF($L$5=Master!$D$4,SUM(E359:L359),
IF($M$5=Master!$D$4,SUM(E359:M359),
IF($N$5=Master!$D$4,SUM(E359:N359),
IF($O$5=Master!$D$4,SUM(E359:O359),
IF($P$5=Master!$D$4,SUM(E359:P359),0))))))))))))</f>
        <v>14659697.559999995</v>
      </c>
      <c r="V359" s="97"/>
    </row>
    <row r="360" spans="2:22" x14ac:dyDescent="0.2">
      <c r="B360" s="95"/>
      <c r="C360" s="133" t="s">
        <v>305</v>
      </c>
      <c r="D360" s="134" t="s">
        <v>306</v>
      </c>
      <c r="E360" s="136">
        <v>0</v>
      </c>
      <c r="F360" s="136">
        <v>0</v>
      </c>
      <c r="G360" s="136">
        <v>0</v>
      </c>
      <c r="H360" s="136">
        <v>0</v>
      </c>
      <c r="I360" s="136">
        <v>0</v>
      </c>
      <c r="J360" s="136">
        <v>0</v>
      </c>
      <c r="K360" s="136">
        <v>0</v>
      </c>
      <c r="L360" s="136">
        <v>0</v>
      </c>
      <c r="M360" s="136">
        <v>0</v>
      </c>
      <c r="N360" s="136">
        <v>0</v>
      </c>
      <c r="O360" s="136">
        <v>0</v>
      </c>
      <c r="P360" s="136">
        <v>0</v>
      </c>
      <c r="Q360" s="135">
        <f t="shared" si="42"/>
        <v>0</v>
      </c>
      <c r="R360" s="97"/>
      <c r="T360" s="95"/>
      <c r="U360" s="100">
        <f>IF($E$5=Master!$D$4,E360,
IF($F$5=Master!$D$4,SUM(E360:F360),
IF($G$5=Master!$D$4,SUM(E360:G360),
IF($H$5=Master!$D$4,SUM(E360:H360),
IF($I$5=Master!$D$4,SUM(E360:I360),
IF($J$5=Master!$D$4,SUM(E360:J360),
IF($K$5=Master!$D$4,SUM(E360:K360),
IF($L$5=Master!$D$4,SUM(E360:L360),
IF($M$5=Master!$D$4,SUM(E360:M360),
IF($N$5=Master!$D$4,SUM(E360:N360),
IF($O$5=Master!$D$4,SUM(E360:O360),
IF($P$5=Master!$D$4,SUM(E360:P360),0))))))))))))</f>
        <v>0</v>
      </c>
      <c r="V360" s="97"/>
    </row>
    <row r="361" spans="2:22" x14ac:dyDescent="0.2">
      <c r="B361" s="95"/>
      <c r="C361" s="98" t="s">
        <v>307</v>
      </c>
      <c r="D361" s="99" t="s">
        <v>306</v>
      </c>
      <c r="E361" s="100">
        <v>0</v>
      </c>
      <c r="F361" s="100">
        <v>0</v>
      </c>
      <c r="G361" s="100">
        <v>0</v>
      </c>
      <c r="H361" s="100">
        <v>0</v>
      </c>
      <c r="I361" s="100">
        <v>0</v>
      </c>
      <c r="J361" s="100">
        <v>0</v>
      </c>
      <c r="K361" s="100">
        <v>0</v>
      </c>
      <c r="L361" s="100">
        <v>0</v>
      </c>
      <c r="M361" s="100">
        <v>0</v>
      </c>
      <c r="N361" s="100">
        <v>0</v>
      </c>
      <c r="O361" s="100">
        <v>0</v>
      </c>
      <c r="P361" s="100">
        <v>0</v>
      </c>
      <c r="Q361" s="135">
        <f t="shared" si="42"/>
        <v>0</v>
      </c>
      <c r="R361" s="97"/>
      <c r="T361" s="95"/>
      <c r="U361" s="100">
        <f>IF($E$5=Master!$D$4,E361,
IF($F$5=Master!$D$4,SUM(E361:F361),
IF($G$5=Master!$D$4,SUM(E361:G361),
IF($H$5=Master!$D$4,SUM(E361:H361),
IF($I$5=Master!$D$4,SUM(E361:I361),
IF($J$5=Master!$D$4,SUM(E361:J361),
IF($K$5=Master!$D$4,SUM(E361:K361),
IF($L$5=Master!$D$4,SUM(E361:L361),
IF($M$5=Master!$D$4,SUM(E361:M361),
IF($N$5=Master!$D$4,SUM(E361:N361),
IF($O$5=Master!$D$4,SUM(E361:O361),
IF($P$5=Master!$D$4,SUM(E361:P361),0))))))))))))</f>
        <v>0</v>
      </c>
      <c r="V361" s="97"/>
    </row>
    <row r="362" spans="2:22" x14ac:dyDescent="0.2">
      <c r="B362" s="95"/>
      <c r="C362" s="133" t="s">
        <v>308</v>
      </c>
      <c r="D362" s="134" t="s">
        <v>309</v>
      </c>
      <c r="E362" s="136">
        <f>+E363+E364</f>
        <v>3261169.82</v>
      </c>
      <c r="F362" s="136">
        <f t="shared" ref="F362:P362" si="54">+F363+F364</f>
        <v>3559350.88</v>
      </c>
      <c r="G362" s="136">
        <f t="shared" si="54"/>
        <v>3675650.6700000004</v>
      </c>
      <c r="H362" s="136">
        <f t="shared" si="54"/>
        <v>3632111.5000000009</v>
      </c>
      <c r="I362" s="136">
        <f t="shared" si="54"/>
        <v>3588790.51</v>
      </c>
      <c r="J362" s="136">
        <f t="shared" si="54"/>
        <v>3596797.600000001</v>
      </c>
      <c r="K362" s="136">
        <f t="shared" si="54"/>
        <v>3613275.81</v>
      </c>
      <c r="L362" s="136">
        <f t="shared" si="54"/>
        <v>3594327.5700000008</v>
      </c>
      <c r="M362" s="136">
        <f t="shared" si="54"/>
        <v>3601082.4100000006</v>
      </c>
      <c r="N362" s="136">
        <f t="shared" si="54"/>
        <v>3561223.4200000004</v>
      </c>
      <c r="O362" s="136">
        <f t="shared" si="54"/>
        <v>3674929.99</v>
      </c>
      <c r="P362" s="136">
        <f t="shared" si="54"/>
        <v>3779229.8149999357</v>
      </c>
      <c r="Q362" s="135">
        <f t="shared" si="42"/>
        <v>43137939.994999945</v>
      </c>
      <c r="R362" s="97"/>
      <c r="T362" s="95"/>
      <c r="U362" s="100">
        <f>IF($E$5=Master!$D$4,E362,
IF($F$5=Master!$D$4,SUM(E362:F362),
IF($G$5=Master!$D$4,SUM(E362:G362),
IF($H$5=Master!$D$4,SUM(E362:H362),
IF($I$5=Master!$D$4,SUM(E362:I362),
IF($J$5=Master!$D$4,SUM(E362:J362),
IF($K$5=Master!$D$4,SUM(E362:K362),
IF($L$5=Master!$D$4,SUM(E362:L362),
IF($M$5=Master!$D$4,SUM(E362:M362),
IF($N$5=Master!$D$4,SUM(E362:N362),
IF($O$5=Master!$D$4,SUM(E362:O362),
IF($P$5=Master!$D$4,SUM(E362:P362),0))))))))))))</f>
        <v>10496171.369999999</v>
      </c>
      <c r="V362" s="97"/>
    </row>
    <row r="363" spans="2:22" x14ac:dyDescent="0.2">
      <c r="B363" s="95"/>
      <c r="C363" s="98" t="s">
        <v>310</v>
      </c>
      <c r="D363" s="99" t="s">
        <v>311</v>
      </c>
      <c r="E363" s="100">
        <v>3063169.82</v>
      </c>
      <c r="F363" s="100">
        <v>3559350.88</v>
      </c>
      <c r="G363" s="100">
        <v>3646236.6400000006</v>
      </c>
      <c r="H363" s="100">
        <v>3596922.8200000008</v>
      </c>
      <c r="I363" s="100">
        <v>3579105.98</v>
      </c>
      <c r="J363" s="100">
        <v>3581552.4300000011</v>
      </c>
      <c r="K363" s="100">
        <v>3587379.27</v>
      </c>
      <c r="L363" s="100">
        <v>3578712.1900000009</v>
      </c>
      <c r="M363" s="100">
        <v>3572444.0900000008</v>
      </c>
      <c r="N363" s="100">
        <v>3532791.49</v>
      </c>
      <c r="O363" s="100">
        <v>3647452.6500000004</v>
      </c>
      <c r="P363" s="100">
        <v>3672821.7349999356</v>
      </c>
      <c r="Q363" s="135">
        <f t="shared" si="42"/>
        <v>42617939.99499993</v>
      </c>
      <c r="R363" s="97"/>
      <c r="T363" s="95"/>
      <c r="U363" s="100">
        <f>IF($E$5=Master!$D$4,E363,
IF($F$5=Master!$D$4,SUM(E363:F363),
IF($G$5=Master!$D$4,SUM(E363:G363),
IF($H$5=Master!$D$4,SUM(E363:H363),
IF($I$5=Master!$D$4,SUM(E363:I363),
IF($J$5=Master!$D$4,SUM(E363:J363),
IF($K$5=Master!$D$4,SUM(E363:K363),
IF($L$5=Master!$D$4,SUM(E363:L363),
IF($M$5=Master!$D$4,SUM(E363:M363),
IF($N$5=Master!$D$4,SUM(E363:N363),
IF($O$5=Master!$D$4,SUM(E363:O363),
IF($P$5=Master!$D$4,SUM(E363:P363),0))))))))))))</f>
        <v>10268757.34</v>
      </c>
      <c r="V363" s="97"/>
    </row>
    <row r="364" spans="2:22" x14ac:dyDescent="0.2">
      <c r="B364" s="95"/>
      <c r="C364" s="98" t="s">
        <v>312</v>
      </c>
      <c r="D364" s="99" t="s">
        <v>313</v>
      </c>
      <c r="E364" s="100">
        <v>198000</v>
      </c>
      <c r="F364" s="100">
        <v>0</v>
      </c>
      <c r="G364" s="100">
        <v>29414.03</v>
      </c>
      <c r="H364" s="100">
        <v>35188.68</v>
      </c>
      <c r="I364" s="100">
        <v>9684.5300000000007</v>
      </c>
      <c r="J364" s="100">
        <v>15245.17</v>
      </c>
      <c r="K364" s="100">
        <v>25896.54</v>
      </c>
      <c r="L364" s="100">
        <v>15615.380000000001</v>
      </c>
      <c r="M364" s="100">
        <v>28638.32</v>
      </c>
      <c r="N364" s="100">
        <v>28431.93</v>
      </c>
      <c r="O364" s="100">
        <v>27477.34</v>
      </c>
      <c r="P364" s="100">
        <v>106408.08</v>
      </c>
      <c r="Q364" s="135">
        <f t="shared" si="42"/>
        <v>520000.00000000006</v>
      </c>
      <c r="R364" s="97"/>
      <c r="T364" s="95"/>
      <c r="U364" s="100">
        <f>IF($E$5=Master!$D$4,E364,
IF($F$5=Master!$D$4,SUM(E364:F364),
IF($G$5=Master!$D$4,SUM(E364:G364),
IF($H$5=Master!$D$4,SUM(E364:H364),
IF($I$5=Master!$D$4,SUM(E364:I364),
IF($J$5=Master!$D$4,SUM(E364:J364),
IF($K$5=Master!$D$4,SUM(E364:K364),
IF($L$5=Master!$D$4,SUM(E364:L364),
IF($M$5=Master!$D$4,SUM(E364:M364),
IF($N$5=Master!$D$4,SUM(E364:N364),
IF($O$5=Master!$D$4,SUM(E364:O364),
IF($P$5=Master!$D$4,SUM(E364:P364),0))))))))))))</f>
        <v>227414.03</v>
      </c>
      <c r="V364" s="97"/>
    </row>
    <row r="365" spans="2:22" x14ac:dyDescent="0.2">
      <c r="B365" s="95"/>
      <c r="C365" s="133" t="s">
        <v>314</v>
      </c>
      <c r="D365" s="134" t="s">
        <v>315</v>
      </c>
      <c r="E365" s="136">
        <v>0</v>
      </c>
      <c r="F365" s="136">
        <v>0</v>
      </c>
      <c r="G365" s="136">
        <v>0</v>
      </c>
      <c r="H365" s="136">
        <v>0</v>
      </c>
      <c r="I365" s="136">
        <v>0</v>
      </c>
      <c r="J365" s="136">
        <v>0</v>
      </c>
      <c r="K365" s="136">
        <v>0</v>
      </c>
      <c r="L365" s="136">
        <v>0</v>
      </c>
      <c r="M365" s="136">
        <v>0</v>
      </c>
      <c r="N365" s="136">
        <v>0</v>
      </c>
      <c r="O365" s="136">
        <v>0</v>
      </c>
      <c r="P365" s="136">
        <v>0</v>
      </c>
      <c r="Q365" s="135">
        <f t="shared" si="42"/>
        <v>0</v>
      </c>
      <c r="R365" s="97"/>
      <c r="T365" s="95"/>
      <c r="U365" s="100">
        <f>IF($E$5=Master!$D$4,E365,
IF($F$5=Master!$D$4,SUM(E365:F365),
IF($G$5=Master!$D$4,SUM(E365:G365),
IF($H$5=Master!$D$4,SUM(E365:H365),
IF($I$5=Master!$D$4,SUM(E365:I365),
IF($J$5=Master!$D$4,SUM(E365:J365),
IF($K$5=Master!$D$4,SUM(E365:K365),
IF($L$5=Master!$D$4,SUM(E365:L365),
IF($M$5=Master!$D$4,SUM(E365:M365),
IF($N$5=Master!$D$4,SUM(E365:N365),
IF($O$5=Master!$D$4,SUM(E365:O365),
IF($P$5=Master!$D$4,SUM(E365:P365),0))))))))))))</f>
        <v>0</v>
      </c>
      <c r="V365" s="97"/>
    </row>
    <row r="366" spans="2:22" x14ac:dyDescent="0.2">
      <c r="B366" s="95"/>
      <c r="C366" s="98" t="s">
        <v>316</v>
      </c>
      <c r="D366" s="99" t="s">
        <v>315</v>
      </c>
      <c r="E366" s="100">
        <v>0</v>
      </c>
      <c r="F366" s="100">
        <v>0</v>
      </c>
      <c r="G366" s="100">
        <v>0</v>
      </c>
      <c r="H366" s="100">
        <v>0</v>
      </c>
      <c r="I366" s="100">
        <v>0</v>
      </c>
      <c r="J366" s="100">
        <v>0</v>
      </c>
      <c r="K366" s="100">
        <v>0</v>
      </c>
      <c r="L366" s="100">
        <v>0</v>
      </c>
      <c r="M366" s="100">
        <v>0</v>
      </c>
      <c r="N366" s="100">
        <v>0</v>
      </c>
      <c r="O366" s="100">
        <v>0</v>
      </c>
      <c r="P366" s="100">
        <v>0</v>
      </c>
      <c r="Q366" s="135">
        <f t="shared" si="42"/>
        <v>0</v>
      </c>
      <c r="R366" s="97"/>
      <c r="T366" s="95"/>
      <c r="U366" s="100">
        <f>IF($E$5=Master!$D$4,E366,
IF($F$5=Master!$D$4,SUM(E366:F366),
IF($G$5=Master!$D$4,SUM(E366:G366),
IF($H$5=Master!$D$4,SUM(E366:H366),
IF($I$5=Master!$D$4,SUM(E366:I366),
IF($J$5=Master!$D$4,SUM(E366:J366),
IF($K$5=Master!$D$4,SUM(E366:K366),
IF($L$5=Master!$D$4,SUM(E366:L366),
IF($M$5=Master!$D$4,SUM(E366:M366),
IF($N$5=Master!$D$4,SUM(E366:N366),
IF($O$5=Master!$D$4,SUM(E366:O366),
IF($P$5=Master!$D$4,SUM(E366:P366),0))))))))))))</f>
        <v>0</v>
      </c>
      <c r="V366" s="97"/>
    </row>
    <row r="367" spans="2:22" x14ac:dyDescent="0.2">
      <c r="B367" s="95"/>
      <c r="C367" s="133" t="s">
        <v>317</v>
      </c>
      <c r="D367" s="134" t="s">
        <v>318</v>
      </c>
      <c r="E367" s="136">
        <f>+E368</f>
        <v>2520817.12</v>
      </c>
      <c r="F367" s="136">
        <f t="shared" ref="F367:P367" si="55">+F368</f>
        <v>2804881.4399999995</v>
      </c>
      <c r="G367" s="136">
        <f t="shared" si="55"/>
        <v>4708740.99</v>
      </c>
      <c r="H367" s="136">
        <f t="shared" si="55"/>
        <v>4543517.2200000007</v>
      </c>
      <c r="I367" s="136">
        <f t="shared" si="55"/>
        <v>4615980.3100000005</v>
      </c>
      <c r="J367" s="136">
        <f t="shared" si="55"/>
        <v>3804956.91</v>
      </c>
      <c r="K367" s="136">
        <f t="shared" si="55"/>
        <v>3006053.6800000006</v>
      </c>
      <c r="L367" s="136">
        <f t="shared" si="55"/>
        <v>2625848.9299999997</v>
      </c>
      <c r="M367" s="136">
        <f t="shared" si="55"/>
        <v>4225183.8000000007</v>
      </c>
      <c r="N367" s="136">
        <f t="shared" si="55"/>
        <v>4309418.8599999994</v>
      </c>
      <c r="O367" s="136">
        <f t="shared" si="55"/>
        <v>3979595.7299999991</v>
      </c>
      <c r="P367" s="136">
        <f t="shared" si="55"/>
        <v>6097237.2010000329</v>
      </c>
      <c r="Q367" s="135">
        <f t="shared" si="42"/>
        <v>47242232.191000037</v>
      </c>
      <c r="R367" s="97"/>
      <c r="T367" s="95"/>
      <c r="U367" s="100">
        <f>IF($E$5=Master!$D$4,E367,
IF($F$5=Master!$D$4,SUM(E367:F367),
IF($G$5=Master!$D$4,SUM(E367:G367),
IF($H$5=Master!$D$4,SUM(E367:H367),
IF($I$5=Master!$D$4,SUM(E367:I367),
IF($J$5=Master!$D$4,SUM(E367:J367),
IF($K$5=Master!$D$4,SUM(E367:K367),
IF($L$5=Master!$D$4,SUM(E367:L367),
IF($M$5=Master!$D$4,SUM(E367:M367),
IF($N$5=Master!$D$4,SUM(E367:N367),
IF($O$5=Master!$D$4,SUM(E367:O367),
IF($P$5=Master!$D$4,SUM(E367:P367),0))))))))))))</f>
        <v>10034439.550000001</v>
      </c>
      <c r="V367" s="97"/>
    </row>
    <row r="368" spans="2:22" x14ac:dyDescent="0.2">
      <c r="B368" s="95"/>
      <c r="C368" s="98" t="s">
        <v>319</v>
      </c>
      <c r="D368" s="99" t="s">
        <v>318</v>
      </c>
      <c r="E368" s="100">
        <v>2520817.12</v>
      </c>
      <c r="F368" s="100">
        <v>2804881.4399999995</v>
      </c>
      <c r="G368" s="100">
        <v>4708740.99</v>
      </c>
      <c r="H368" s="100">
        <v>4543517.2200000007</v>
      </c>
      <c r="I368" s="100">
        <v>4615980.3100000005</v>
      </c>
      <c r="J368" s="100">
        <v>3804956.91</v>
      </c>
      <c r="K368" s="100">
        <v>3006053.6800000006</v>
      </c>
      <c r="L368" s="100">
        <v>2625848.9299999997</v>
      </c>
      <c r="M368" s="100">
        <v>4225183.8000000007</v>
      </c>
      <c r="N368" s="100">
        <v>4309418.8599999994</v>
      </c>
      <c r="O368" s="100">
        <v>3979595.7299999991</v>
      </c>
      <c r="P368" s="100">
        <v>6097237.2010000329</v>
      </c>
      <c r="Q368" s="135">
        <f t="shared" si="42"/>
        <v>47242232.191000037</v>
      </c>
      <c r="R368" s="97"/>
      <c r="T368" s="95"/>
      <c r="U368" s="100">
        <f>IF($E$5=Master!$D$4,E368,
IF($F$5=Master!$D$4,SUM(E368:F368),
IF($G$5=Master!$D$4,SUM(E368:G368),
IF($H$5=Master!$D$4,SUM(E368:H368),
IF($I$5=Master!$D$4,SUM(E368:I368),
IF($J$5=Master!$D$4,SUM(E368:J368),
IF($K$5=Master!$D$4,SUM(E368:K368),
IF($L$5=Master!$D$4,SUM(E368:L368),
IF($M$5=Master!$D$4,SUM(E368:M368),
IF($N$5=Master!$D$4,SUM(E368:N368),
IF($O$5=Master!$D$4,SUM(E368:O368),
IF($P$5=Master!$D$4,SUM(E368:P368),0))))))))))))</f>
        <v>10034439.550000001</v>
      </c>
      <c r="V368" s="97"/>
    </row>
    <row r="369" spans="2:22" x14ac:dyDescent="0.2">
      <c r="B369" s="95"/>
      <c r="C369" s="133" t="s">
        <v>320</v>
      </c>
      <c r="D369" s="134" t="s">
        <v>321</v>
      </c>
      <c r="E369" s="136">
        <v>0</v>
      </c>
      <c r="F369" s="136">
        <v>0</v>
      </c>
      <c r="G369" s="136">
        <v>0</v>
      </c>
      <c r="H369" s="136">
        <v>0</v>
      </c>
      <c r="I369" s="136">
        <v>0</v>
      </c>
      <c r="J369" s="136">
        <v>0</v>
      </c>
      <c r="K369" s="136">
        <v>0</v>
      </c>
      <c r="L369" s="136">
        <v>0</v>
      </c>
      <c r="M369" s="136">
        <v>0</v>
      </c>
      <c r="N369" s="136">
        <v>0</v>
      </c>
      <c r="O369" s="136">
        <v>0</v>
      </c>
      <c r="P369" s="136">
        <v>0</v>
      </c>
      <c r="Q369" s="135">
        <f t="shared" si="42"/>
        <v>0</v>
      </c>
      <c r="R369" s="97"/>
      <c r="T369" s="95"/>
      <c r="U369" s="100">
        <f>IF($E$5=Master!$D$4,E369,
IF($F$5=Master!$D$4,SUM(E369:F369),
IF($G$5=Master!$D$4,SUM(E369:G369),
IF($H$5=Master!$D$4,SUM(E369:H369),
IF($I$5=Master!$D$4,SUM(E369:I369),
IF($J$5=Master!$D$4,SUM(E369:J369),
IF($K$5=Master!$D$4,SUM(E369:K369),
IF($L$5=Master!$D$4,SUM(E369:L369),
IF($M$5=Master!$D$4,SUM(E369:M369),
IF($N$5=Master!$D$4,SUM(E369:N369),
IF($O$5=Master!$D$4,SUM(E369:O369),
IF($P$5=Master!$D$4,SUM(E369:P369),0))))))))))))</f>
        <v>0</v>
      </c>
      <c r="V369" s="97"/>
    </row>
    <row r="370" spans="2:22" x14ac:dyDescent="0.2">
      <c r="B370" s="95"/>
      <c r="C370" s="98" t="s">
        <v>322</v>
      </c>
      <c r="D370" s="99" t="s">
        <v>321</v>
      </c>
      <c r="E370" s="100">
        <v>0</v>
      </c>
      <c r="F370" s="100">
        <v>0</v>
      </c>
      <c r="G370" s="100">
        <v>0</v>
      </c>
      <c r="H370" s="100">
        <v>0</v>
      </c>
      <c r="I370" s="100">
        <v>0</v>
      </c>
      <c r="J370" s="100">
        <v>0</v>
      </c>
      <c r="K370" s="100">
        <v>0</v>
      </c>
      <c r="L370" s="100">
        <v>0</v>
      </c>
      <c r="M370" s="100">
        <v>0</v>
      </c>
      <c r="N370" s="100">
        <v>0</v>
      </c>
      <c r="O370" s="100">
        <v>0</v>
      </c>
      <c r="P370" s="100">
        <v>0</v>
      </c>
      <c r="Q370" s="135">
        <f t="shared" si="42"/>
        <v>0</v>
      </c>
      <c r="R370" s="97"/>
      <c r="T370" s="95"/>
      <c r="U370" s="100">
        <f>IF($E$5=Master!$D$4,E370,
IF($F$5=Master!$D$4,SUM(E370:F370),
IF($G$5=Master!$D$4,SUM(E370:G370),
IF($H$5=Master!$D$4,SUM(E370:H370),
IF($I$5=Master!$D$4,SUM(E370:I370),
IF($J$5=Master!$D$4,SUM(E370:J370),
IF($K$5=Master!$D$4,SUM(E370:K370),
IF($L$5=Master!$D$4,SUM(E370:L370),
IF($M$5=Master!$D$4,SUM(E370:M370),
IF($N$5=Master!$D$4,SUM(E370:N370),
IF($O$5=Master!$D$4,SUM(E370:O370),
IF($P$5=Master!$D$4,SUM(E370:P370),0))))))))))))</f>
        <v>0</v>
      </c>
      <c r="V370" s="97"/>
    </row>
    <row r="371" spans="2:22" x14ac:dyDescent="0.2">
      <c r="B371" s="95"/>
      <c r="C371" s="133" t="s">
        <v>323</v>
      </c>
      <c r="D371" s="134" t="s">
        <v>324</v>
      </c>
      <c r="E371" s="136">
        <f>+E372</f>
        <v>654024.90000000049</v>
      </c>
      <c r="F371" s="136">
        <f t="shared" ref="F371:P371" si="56">+F372</f>
        <v>1380785.4899999998</v>
      </c>
      <c r="G371" s="136">
        <f t="shared" si="56"/>
        <v>873518.85999999987</v>
      </c>
      <c r="H371" s="136">
        <f t="shared" si="56"/>
        <v>971310.07999999996</v>
      </c>
      <c r="I371" s="136">
        <f t="shared" si="56"/>
        <v>1025919.1400000002</v>
      </c>
      <c r="J371" s="136">
        <f t="shared" si="56"/>
        <v>1670589.28</v>
      </c>
      <c r="K371" s="136">
        <f t="shared" si="56"/>
        <v>1602497.7300000002</v>
      </c>
      <c r="L371" s="136">
        <f t="shared" si="56"/>
        <v>1877700.0499999998</v>
      </c>
      <c r="M371" s="136">
        <f t="shared" si="56"/>
        <v>1142268.7400000005</v>
      </c>
      <c r="N371" s="136">
        <f t="shared" si="56"/>
        <v>820068.9800000001</v>
      </c>
      <c r="O371" s="136">
        <f t="shared" si="56"/>
        <v>992471.59000000032</v>
      </c>
      <c r="P371" s="136">
        <f t="shared" si="56"/>
        <v>1354298.6500000001</v>
      </c>
      <c r="Q371" s="135">
        <f t="shared" si="42"/>
        <v>14365453.490000002</v>
      </c>
      <c r="R371" s="97"/>
      <c r="T371" s="95"/>
      <c r="U371" s="100">
        <f>IF($E$5=Master!$D$4,E371,
IF($F$5=Master!$D$4,SUM(E371:F371),
IF($G$5=Master!$D$4,SUM(E371:G371),
IF($H$5=Master!$D$4,SUM(E371:H371),
IF($I$5=Master!$D$4,SUM(E371:I371),
IF($J$5=Master!$D$4,SUM(E371:J371),
IF($K$5=Master!$D$4,SUM(E371:K371),
IF($L$5=Master!$D$4,SUM(E371:L371),
IF($M$5=Master!$D$4,SUM(E371:M371),
IF($N$5=Master!$D$4,SUM(E371:N371),
IF($O$5=Master!$D$4,SUM(E371:O371),
IF($P$5=Master!$D$4,SUM(E371:P371),0))))))))))))</f>
        <v>2908329.25</v>
      </c>
      <c r="V371" s="97"/>
    </row>
    <row r="372" spans="2:22" x14ac:dyDescent="0.2">
      <c r="B372" s="95"/>
      <c r="C372" s="98" t="s">
        <v>325</v>
      </c>
      <c r="D372" s="99" t="s">
        <v>324</v>
      </c>
      <c r="E372" s="100">
        <v>654024.90000000049</v>
      </c>
      <c r="F372" s="100">
        <v>1380785.4899999998</v>
      </c>
      <c r="G372" s="100">
        <v>873518.85999999987</v>
      </c>
      <c r="H372" s="100">
        <v>971310.07999999996</v>
      </c>
      <c r="I372" s="100">
        <v>1025919.1400000002</v>
      </c>
      <c r="J372" s="100">
        <v>1670589.28</v>
      </c>
      <c r="K372" s="100">
        <v>1602497.7300000002</v>
      </c>
      <c r="L372" s="100">
        <v>1877700.0499999998</v>
      </c>
      <c r="M372" s="100">
        <v>1142268.7400000005</v>
      </c>
      <c r="N372" s="100">
        <v>820068.9800000001</v>
      </c>
      <c r="O372" s="100">
        <v>992471.59000000032</v>
      </c>
      <c r="P372" s="100">
        <v>1354298.6500000001</v>
      </c>
      <c r="Q372" s="135">
        <f t="shared" si="42"/>
        <v>14365453.490000002</v>
      </c>
      <c r="R372" s="97"/>
      <c r="T372" s="95"/>
      <c r="U372" s="100">
        <f>IF($E$5=Master!$D$4,E372,
IF($F$5=Master!$D$4,SUM(E372:F372),
IF($G$5=Master!$D$4,SUM(E372:G372),
IF($H$5=Master!$D$4,SUM(E372:H372),
IF($I$5=Master!$D$4,SUM(E372:I372),
IF($J$5=Master!$D$4,SUM(E372:J372),
IF($K$5=Master!$D$4,SUM(E372:K372),
IF($L$5=Master!$D$4,SUM(E372:L372),
IF($M$5=Master!$D$4,SUM(E372:M372),
IF($N$5=Master!$D$4,SUM(E372:N372),
IF($O$5=Master!$D$4,SUM(E372:O372),
IF($P$5=Master!$D$4,SUM(E372:P372),0))))))))))))</f>
        <v>2908329.25</v>
      </c>
      <c r="V372" s="97"/>
    </row>
    <row r="373" spans="2:22" x14ac:dyDescent="0.2">
      <c r="B373" s="95"/>
      <c r="C373" s="131" t="s">
        <v>326</v>
      </c>
      <c r="D373" s="132" t="s">
        <v>327</v>
      </c>
      <c r="E373" s="135">
        <f>+E374+E377+E379+E381+E383+E385+E387+E389+E391</f>
        <v>89131596.710000023</v>
      </c>
      <c r="F373" s="135">
        <f t="shared" ref="F373:P373" si="57">+F374+F377+F379+F381+F383+F385+F387+F389+F391</f>
        <v>96024669.560000032</v>
      </c>
      <c r="G373" s="135">
        <f t="shared" si="57"/>
        <v>87505052.519999996</v>
      </c>
      <c r="H373" s="135">
        <f t="shared" si="57"/>
        <v>91809737.38000004</v>
      </c>
      <c r="I373" s="135">
        <f t="shared" si="57"/>
        <v>91169515.480000049</v>
      </c>
      <c r="J373" s="135">
        <f t="shared" si="57"/>
        <v>91468253.370000005</v>
      </c>
      <c r="K373" s="135">
        <f t="shared" si="57"/>
        <v>93012497.409999996</v>
      </c>
      <c r="L373" s="135">
        <f t="shared" si="57"/>
        <v>91147557.719999954</v>
      </c>
      <c r="M373" s="135">
        <f t="shared" si="57"/>
        <v>91797759.319999978</v>
      </c>
      <c r="N373" s="135">
        <f t="shared" si="57"/>
        <v>91978549.470000044</v>
      </c>
      <c r="O373" s="135">
        <f t="shared" si="57"/>
        <v>91816608.929999948</v>
      </c>
      <c r="P373" s="135">
        <f t="shared" si="57"/>
        <v>93856036.320000038</v>
      </c>
      <c r="Q373" s="135">
        <f t="shared" si="42"/>
        <v>1100717834.1899998</v>
      </c>
      <c r="R373" s="97"/>
      <c r="T373" s="95"/>
      <c r="U373" s="100">
        <f>IF($E$5=Master!$D$4,E373,
IF($F$5=Master!$D$4,SUM(E373:F373),
IF($G$5=Master!$D$4,SUM(E373:G373),
IF($H$5=Master!$D$4,SUM(E373:H373),
IF($I$5=Master!$D$4,SUM(E373:I373),
IF($J$5=Master!$D$4,SUM(E373:J373),
IF($K$5=Master!$D$4,SUM(E373:K373),
IF($L$5=Master!$D$4,SUM(E373:L373),
IF($M$5=Master!$D$4,SUM(E373:M373),
IF($N$5=Master!$D$4,SUM(E373:N373),
IF($O$5=Master!$D$4,SUM(E373:O373),
IF($P$5=Master!$D$4,SUM(E373:P373),0))))))))))))</f>
        <v>272661318.79000002</v>
      </c>
      <c r="V373" s="97"/>
    </row>
    <row r="374" spans="2:22" x14ac:dyDescent="0.2">
      <c r="B374" s="95"/>
      <c r="C374" s="133" t="s">
        <v>328</v>
      </c>
      <c r="D374" s="134" t="s">
        <v>329</v>
      </c>
      <c r="E374" s="136">
        <v>0</v>
      </c>
      <c r="F374" s="136">
        <v>0</v>
      </c>
      <c r="G374" s="136">
        <v>0</v>
      </c>
      <c r="H374" s="136">
        <v>0</v>
      </c>
      <c r="I374" s="136">
        <v>0</v>
      </c>
      <c r="J374" s="136">
        <v>0</v>
      </c>
      <c r="K374" s="136">
        <v>0</v>
      </c>
      <c r="L374" s="136">
        <v>0</v>
      </c>
      <c r="M374" s="136">
        <v>0</v>
      </c>
      <c r="N374" s="136">
        <v>0</v>
      </c>
      <c r="O374" s="136">
        <v>0</v>
      </c>
      <c r="P374" s="136">
        <v>0</v>
      </c>
      <c r="Q374" s="135">
        <f t="shared" si="42"/>
        <v>0</v>
      </c>
      <c r="R374" s="97"/>
      <c r="T374" s="95"/>
      <c r="U374" s="100">
        <f>IF($E$5=Master!$D$4,E374,
IF($F$5=Master!$D$4,SUM(E374:F374),
IF($G$5=Master!$D$4,SUM(E374:G374),
IF($H$5=Master!$D$4,SUM(E374:H374),
IF($I$5=Master!$D$4,SUM(E374:I374),
IF($J$5=Master!$D$4,SUM(E374:J374),
IF($K$5=Master!$D$4,SUM(E374:K374),
IF($L$5=Master!$D$4,SUM(E374:L374),
IF($M$5=Master!$D$4,SUM(E374:M374),
IF($N$5=Master!$D$4,SUM(E374:N374),
IF($O$5=Master!$D$4,SUM(E374:O374),
IF($P$5=Master!$D$4,SUM(E374:P374),0))))))))))))</f>
        <v>0</v>
      </c>
      <c r="V374" s="97"/>
    </row>
    <row r="375" spans="2:22" x14ac:dyDescent="0.2">
      <c r="B375" s="95"/>
      <c r="C375" s="98" t="s">
        <v>330</v>
      </c>
      <c r="D375" s="99" t="s">
        <v>331</v>
      </c>
      <c r="E375" s="100">
        <v>0</v>
      </c>
      <c r="F375" s="100">
        <v>0</v>
      </c>
      <c r="G375" s="100">
        <v>0</v>
      </c>
      <c r="H375" s="100">
        <v>0</v>
      </c>
      <c r="I375" s="100">
        <v>0</v>
      </c>
      <c r="J375" s="100">
        <v>0</v>
      </c>
      <c r="K375" s="100">
        <v>0</v>
      </c>
      <c r="L375" s="100">
        <v>0</v>
      </c>
      <c r="M375" s="100">
        <v>0</v>
      </c>
      <c r="N375" s="100">
        <v>0</v>
      </c>
      <c r="O375" s="100">
        <v>0</v>
      </c>
      <c r="P375" s="100">
        <v>0</v>
      </c>
      <c r="Q375" s="135">
        <f t="shared" si="42"/>
        <v>0</v>
      </c>
      <c r="R375" s="97"/>
      <c r="T375" s="95"/>
      <c r="U375" s="100">
        <f>IF($E$5=Master!$D$4,E375,
IF($F$5=Master!$D$4,SUM(E375:F375),
IF($G$5=Master!$D$4,SUM(E375:G375),
IF($H$5=Master!$D$4,SUM(E375:H375),
IF($I$5=Master!$D$4,SUM(E375:I375),
IF($J$5=Master!$D$4,SUM(E375:J375),
IF($K$5=Master!$D$4,SUM(E375:K375),
IF($L$5=Master!$D$4,SUM(E375:L375),
IF($M$5=Master!$D$4,SUM(E375:M375),
IF($N$5=Master!$D$4,SUM(E375:N375),
IF($O$5=Master!$D$4,SUM(E375:O375),
IF($P$5=Master!$D$4,SUM(E375:P375),0))))))))))))</f>
        <v>0</v>
      </c>
      <c r="V375" s="97"/>
    </row>
    <row r="376" spans="2:22" x14ac:dyDescent="0.2">
      <c r="B376" s="95"/>
      <c r="C376" s="98" t="s">
        <v>332</v>
      </c>
      <c r="D376" s="99" t="s">
        <v>333</v>
      </c>
      <c r="E376" s="100">
        <v>0</v>
      </c>
      <c r="F376" s="100">
        <v>0</v>
      </c>
      <c r="G376" s="100">
        <v>0</v>
      </c>
      <c r="H376" s="100">
        <v>0</v>
      </c>
      <c r="I376" s="100">
        <v>0</v>
      </c>
      <c r="J376" s="100">
        <v>0</v>
      </c>
      <c r="K376" s="100">
        <v>0</v>
      </c>
      <c r="L376" s="100">
        <v>0</v>
      </c>
      <c r="M376" s="100">
        <v>0</v>
      </c>
      <c r="N376" s="100">
        <v>0</v>
      </c>
      <c r="O376" s="100">
        <v>0</v>
      </c>
      <c r="P376" s="100">
        <v>0</v>
      </c>
      <c r="Q376" s="135">
        <f t="shared" si="42"/>
        <v>0</v>
      </c>
      <c r="R376" s="97"/>
      <c r="T376" s="95"/>
      <c r="U376" s="100">
        <f>IF($E$5=Master!$D$4,E376,
IF($F$5=Master!$D$4,SUM(E376:F376),
IF($G$5=Master!$D$4,SUM(E376:G376),
IF($H$5=Master!$D$4,SUM(E376:H376),
IF($I$5=Master!$D$4,SUM(E376:I376),
IF($J$5=Master!$D$4,SUM(E376:J376),
IF($K$5=Master!$D$4,SUM(E376:K376),
IF($L$5=Master!$D$4,SUM(E376:L376),
IF($M$5=Master!$D$4,SUM(E376:M376),
IF($N$5=Master!$D$4,SUM(E376:N376),
IF($O$5=Master!$D$4,SUM(E376:O376),
IF($P$5=Master!$D$4,SUM(E376:P376),0))))))))))))</f>
        <v>0</v>
      </c>
      <c r="V376" s="97"/>
    </row>
    <row r="377" spans="2:22" x14ac:dyDescent="0.2">
      <c r="B377" s="95"/>
      <c r="C377" s="133" t="s">
        <v>334</v>
      </c>
      <c r="D377" s="134" t="s">
        <v>335</v>
      </c>
      <c r="E377" s="136">
        <f>+E378</f>
        <v>63365174.220000006</v>
      </c>
      <c r="F377" s="136">
        <f t="shared" ref="F377:P377" si="58">+F378</f>
        <v>66377696.090000004</v>
      </c>
      <c r="G377" s="136">
        <f t="shared" si="58"/>
        <v>64388143.319999985</v>
      </c>
      <c r="H377" s="136">
        <f t="shared" si="58"/>
        <v>65464822.680000007</v>
      </c>
      <c r="I377" s="136">
        <f t="shared" si="58"/>
        <v>65402869.029999994</v>
      </c>
      <c r="J377" s="136">
        <f t="shared" si="58"/>
        <v>65448831.50999999</v>
      </c>
      <c r="K377" s="136">
        <f t="shared" si="58"/>
        <v>65516124.950000003</v>
      </c>
      <c r="L377" s="136">
        <f t="shared" si="58"/>
        <v>65418695.210000001</v>
      </c>
      <c r="M377" s="136">
        <f t="shared" si="58"/>
        <v>65434742.780000001</v>
      </c>
      <c r="N377" s="136">
        <f t="shared" si="58"/>
        <v>65552055.669999994</v>
      </c>
      <c r="O377" s="136">
        <f t="shared" si="58"/>
        <v>65513239.060000002</v>
      </c>
      <c r="P377" s="136">
        <f t="shared" si="58"/>
        <v>65840779.589999996</v>
      </c>
      <c r="Q377" s="135">
        <f t="shared" si="42"/>
        <v>783723174.11000001</v>
      </c>
      <c r="R377" s="97"/>
      <c r="T377" s="95"/>
      <c r="U377" s="100">
        <f>IF($E$5=Master!$D$4,E377,
IF($F$5=Master!$D$4,SUM(E377:F377),
IF($G$5=Master!$D$4,SUM(E377:G377),
IF($H$5=Master!$D$4,SUM(E377:H377),
IF($I$5=Master!$D$4,SUM(E377:I377),
IF($J$5=Master!$D$4,SUM(E377:J377),
IF($K$5=Master!$D$4,SUM(E377:K377),
IF($L$5=Master!$D$4,SUM(E377:L377),
IF($M$5=Master!$D$4,SUM(E377:M377),
IF($N$5=Master!$D$4,SUM(E377:N377),
IF($O$5=Master!$D$4,SUM(E377:O377),
IF($P$5=Master!$D$4,SUM(E377:P377),0))))))))))))</f>
        <v>194131013.63</v>
      </c>
      <c r="V377" s="97"/>
    </row>
    <row r="378" spans="2:22" x14ac:dyDescent="0.2">
      <c r="B378" s="95"/>
      <c r="C378" s="98" t="s">
        <v>336</v>
      </c>
      <c r="D378" s="99" t="s">
        <v>335</v>
      </c>
      <c r="E378" s="100">
        <v>63365174.220000006</v>
      </c>
      <c r="F378" s="100">
        <v>66377696.090000004</v>
      </c>
      <c r="G378" s="100">
        <v>64388143.319999985</v>
      </c>
      <c r="H378" s="100">
        <v>65464822.680000007</v>
      </c>
      <c r="I378" s="100">
        <v>65402869.029999994</v>
      </c>
      <c r="J378" s="100">
        <v>65448831.50999999</v>
      </c>
      <c r="K378" s="100">
        <v>65516124.950000003</v>
      </c>
      <c r="L378" s="100">
        <v>65418695.210000001</v>
      </c>
      <c r="M378" s="100">
        <v>65434742.780000001</v>
      </c>
      <c r="N378" s="100">
        <v>65552055.669999994</v>
      </c>
      <c r="O378" s="100">
        <v>65513239.060000002</v>
      </c>
      <c r="P378" s="100">
        <v>65840779.589999996</v>
      </c>
      <c r="Q378" s="135">
        <f t="shared" si="42"/>
        <v>783723174.11000001</v>
      </c>
      <c r="R378" s="97"/>
      <c r="T378" s="95"/>
      <c r="U378" s="100">
        <f>IF($E$5=Master!$D$4,E378,
IF($F$5=Master!$D$4,SUM(E378:F378),
IF($G$5=Master!$D$4,SUM(E378:G378),
IF($H$5=Master!$D$4,SUM(E378:H378),
IF($I$5=Master!$D$4,SUM(E378:I378),
IF($J$5=Master!$D$4,SUM(E378:J378),
IF($K$5=Master!$D$4,SUM(E378:K378),
IF($L$5=Master!$D$4,SUM(E378:L378),
IF($M$5=Master!$D$4,SUM(E378:M378),
IF($N$5=Master!$D$4,SUM(E378:N378),
IF($O$5=Master!$D$4,SUM(E378:O378),
IF($P$5=Master!$D$4,SUM(E378:P378),0))))))))))))</f>
        <v>194131013.63</v>
      </c>
      <c r="V378" s="97"/>
    </row>
    <row r="379" spans="2:22" x14ac:dyDescent="0.2">
      <c r="B379" s="95"/>
      <c r="C379" s="133" t="s">
        <v>337</v>
      </c>
      <c r="D379" s="134" t="s">
        <v>338</v>
      </c>
      <c r="E379" s="136">
        <v>0</v>
      </c>
      <c r="F379" s="136">
        <v>0</v>
      </c>
      <c r="G379" s="136">
        <v>0</v>
      </c>
      <c r="H379" s="136">
        <v>0</v>
      </c>
      <c r="I379" s="136">
        <v>0</v>
      </c>
      <c r="J379" s="136">
        <v>0</v>
      </c>
      <c r="K379" s="136">
        <v>0</v>
      </c>
      <c r="L379" s="136">
        <v>0</v>
      </c>
      <c r="M379" s="136">
        <v>0</v>
      </c>
      <c r="N379" s="136">
        <v>0</v>
      </c>
      <c r="O379" s="136">
        <v>0</v>
      </c>
      <c r="P379" s="136">
        <v>0</v>
      </c>
      <c r="Q379" s="135">
        <f t="shared" si="42"/>
        <v>0</v>
      </c>
      <c r="R379" s="97"/>
      <c r="T379" s="95"/>
      <c r="U379" s="100">
        <f>IF($E$5=Master!$D$4,E379,
IF($F$5=Master!$D$4,SUM(E379:F379),
IF($G$5=Master!$D$4,SUM(E379:G379),
IF($H$5=Master!$D$4,SUM(E379:H379),
IF($I$5=Master!$D$4,SUM(E379:I379),
IF($J$5=Master!$D$4,SUM(E379:J379),
IF($K$5=Master!$D$4,SUM(E379:K379),
IF($L$5=Master!$D$4,SUM(E379:L379),
IF($M$5=Master!$D$4,SUM(E379:M379),
IF($N$5=Master!$D$4,SUM(E379:N379),
IF($O$5=Master!$D$4,SUM(E379:O379),
IF($P$5=Master!$D$4,SUM(E379:P379),0))))))))))))</f>
        <v>0</v>
      </c>
      <c r="V379" s="97"/>
    </row>
    <row r="380" spans="2:22" x14ac:dyDescent="0.2">
      <c r="B380" s="95"/>
      <c r="C380" s="98" t="s">
        <v>339</v>
      </c>
      <c r="D380" s="99" t="s">
        <v>338</v>
      </c>
      <c r="E380" s="100">
        <v>0</v>
      </c>
      <c r="F380" s="100">
        <v>0</v>
      </c>
      <c r="G380" s="100">
        <v>0</v>
      </c>
      <c r="H380" s="100">
        <v>0</v>
      </c>
      <c r="I380" s="100">
        <v>0</v>
      </c>
      <c r="J380" s="100">
        <v>0</v>
      </c>
      <c r="K380" s="100">
        <v>0</v>
      </c>
      <c r="L380" s="100">
        <v>0</v>
      </c>
      <c r="M380" s="100">
        <v>0</v>
      </c>
      <c r="N380" s="100">
        <v>0</v>
      </c>
      <c r="O380" s="100">
        <v>0</v>
      </c>
      <c r="P380" s="100">
        <v>0</v>
      </c>
      <c r="Q380" s="135">
        <f t="shared" si="42"/>
        <v>0</v>
      </c>
      <c r="R380" s="97"/>
      <c r="T380" s="95"/>
      <c r="U380" s="100">
        <f>IF($E$5=Master!$D$4,E380,
IF($F$5=Master!$D$4,SUM(E380:F380),
IF($G$5=Master!$D$4,SUM(E380:G380),
IF($H$5=Master!$D$4,SUM(E380:H380),
IF($I$5=Master!$D$4,SUM(E380:I380),
IF($J$5=Master!$D$4,SUM(E380:J380),
IF($K$5=Master!$D$4,SUM(E380:K380),
IF($L$5=Master!$D$4,SUM(E380:L380),
IF($M$5=Master!$D$4,SUM(E380:M380),
IF($N$5=Master!$D$4,SUM(E380:N380),
IF($O$5=Master!$D$4,SUM(E380:O380),
IF($P$5=Master!$D$4,SUM(E380:P380),0))))))))))))</f>
        <v>0</v>
      </c>
      <c r="V380" s="97"/>
    </row>
    <row r="381" spans="2:22" x14ac:dyDescent="0.2">
      <c r="B381" s="95"/>
      <c r="C381" s="133" t="s">
        <v>340</v>
      </c>
      <c r="D381" s="134" t="s">
        <v>341</v>
      </c>
      <c r="E381" s="136">
        <v>0</v>
      </c>
      <c r="F381" s="136">
        <v>0</v>
      </c>
      <c r="G381" s="136">
        <v>0</v>
      </c>
      <c r="H381" s="136">
        <v>0</v>
      </c>
      <c r="I381" s="136">
        <v>0</v>
      </c>
      <c r="J381" s="136">
        <v>0</v>
      </c>
      <c r="K381" s="136">
        <v>0</v>
      </c>
      <c r="L381" s="136">
        <v>0</v>
      </c>
      <c r="M381" s="136">
        <v>0</v>
      </c>
      <c r="N381" s="136">
        <v>0</v>
      </c>
      <c r="O381" s="136">
        <v>0</v>
      </c>
      <c r="P381" s="136">
        <v>0</v>
      </c>
      <c r="Q381" s="135">
        <f t="shared" si="42"/>
        <v>0</v>
      </c>
      <c r="R381" s="97"/>
      <c r="T381" s="95"/>
      <c r="U381" s="100">
        <f>IF($E$5=Master!$D$4,E381,
IF($F$5=Master!$D$4,SUM(E381:F381),
IF($G$5=Master!$D$4,SUM(E381:G381),
IF($H$5=Master!$D$4,SUM(E381:H381),
IF($I$5=Master!$D$4,SUM(E381:I381),
IF($J$5=Master!$D$4,SUM(E381:J381),
IF($K$5=Master!$D$4,SUM(E381:K381),
IF($L$5=Master!$D$4,SUM(E381:L381),
IF($M$5=Master!$D$4,SUM(E381:M381),
IF($N$5=Master!$D$4,SUM(E381:N381),
IF($O$5=Master!$D$4,SUM(E381:O381),
IF($P$5=Master!$D$4,SUM(E381:P381),0))))))))))))</f>
        <v>0</v>
      </c>
      <c r="V381" s="97"/>
    </row>
    <row r="382" spans="2:22" x14ac:dyDescent="0.2">
      <c r="B382" s="95"/>
      <c r="C382" s="98" t="s">
        <v>342</v>
      </c>
      <c r="D382" s="99" t="s">
        <v>341</v>
      </c>
      <c r="E382" s="100">
        <v>0</v>
      </c>
      <c r="F382" s="100">
        <v>0</v>
      </c>
      <c r="G382" s="100">
        <v>0</v>
      </c>
      <c r="H382" s="100">
        <v>0</v>
      </c>
      <c r="I382" s="100">
        <v>0</v>
      </c>
      <c r="J382" s="100">
        <v>0</v>
      </c>
      <c r="K382" s="100">
        <v>0</v>
      </c>
      <c r="L382" s="100">
        <v>0</v>
      </c>
      <c r="M382" s="100">
        <v>0</v>
      </c>
      <c r="N382" s="100">
        <v>0</v>
      </c>
      <c r="O382" s="100">
        <v>0</v>
      </c>
      <c r="P382" s="100">
        <v>0</v>
      </c>
      <c r="Q382" s="135">
        <f t="shared" si="42"/>
        <v>0</v>
      </c>
      <c r="R382" s="97"/>
      <c r="T382" s="95"/>
      <c r="U382" s="100">
        <f>IF($E$5=Master!$D$4,E382,
IF($F$5=Master!$D$4,SUM(E382:F382),
IF($G$5=Master!$D$4,SUM(E382:G382),
IF($H$5=Master!$D$4,SUM(E382:H382),
IF($I$5=Master!$D$4,SUM(E382:I382),
IF($J$5=Master!$D$4,SUM(E382:J382),
IF($K$5=Master!$D$4,SUM(E382:K382),
IF($L$5=Master!$D$4,SUM(E382:L382),
IF($M$5=Master!$D$4,SUM(E382:M382),
IF($N$5=Master!$D$4,SUM(E382:N382),
IF($O$5=Master!$D$4,SUM(E382:O382),
IF($P$5=Master!$D$4,SUM(E382:P382),0))))))))))))</f>
        <v>0</v>
      </c>
      <c r="V382" s="97"/>
    </row>
    <row r="383" spans="2:22" x14ac:dyDescent="0.2">
      <c r="B383" s="95"/>
      <c r="C383" s="133" t="s">
        <v>343</v>
      </c>
      <c r="D383" s="134" t="s">
        <v>344</v>
      </c>
      <c r="E383" s="136">
        <f>+E384</f>
        <v>4710465</v>
      </c>
      <c r="F383" s="136">
        <f t="shared" ref="F383:P383" si="59">+F384</f>
        <v>4710334.5100000007</v>
      </c>
      <c r="G383" s="136">
        <f t="shared" si="59"/>
        <v>4949289.24</v>
      </c>
      <c r="H383" s="136">
        <f t="shared" si="59"/>
        <v>4929301.42</v>
      </c>
      <c r="I383" s="136">
        <f t="shared" si="59"/>
        <v>4749921.55</v>
      </c>
      <c r="J383" s="136">
        <f t="shared" si="59"/>
        <v>4944527.1400000006</v>
      </c>
      <c r="K383" s="136">
        <f t="shared" si="59"/>
        <v>6020987.870000001</v>
      </c>
      <c r="L383" s="136">
        <f t="shared" si="59"/>
        <v>4695101.09</v>
      </c>
      <c r="M383" s="136">
        <f t="shared" si="59"/>
        <v>5096222.53</v>
      </c>
      <c r="N383" s="136">
        <f t="shared" si="59"/>
        <v>5053258.18</v>
      </c>
      <c r="O383" s="136">
        <f t="shared" si="59"/>
        <v>4952813.7999999989</v>
      </c>
      <c r="P383" s="136">
        <f t="shared" si="59"/>
        <v>5421143.75</v>
      </c>
      <c r="Q383" s="135">
        <f t="shared" si="42"/>
        <v>60233366.080000006</v>
      </c>
      <c r="R383" s="97"/>
      <c r="T383" s="95"/>
      <c r="U383" s="100">
        <f>IF($E$5=Master!$D$4,E383,
IF($F$5=Master!$D$4,SUM(E383:F383),
IF($G$5=Master!$D$4,SUM(E383:G383),
IF($H$5=Master!$D$4,SUM(E383:H383),
IF($I$5=Master!$D$4,SUM(E383:I383),
IF($J$5=Master!$D$4,SUM(E383:J383),
IF($K$5=Master!$D$4,SUM(E383:K383),
IF($L$5=Master!$D$4,SUM(E383:L383),
IF($M$5=Master!$D$4,SUM(E383:M383),
IF($N$5=Master!$D$4,SUM(E383:N383),
IF($O$5=Master!$D$4,SUM(E383:O383),
IF($P$5=Master!$D$4,SUM(E383:P383),0))))))))))))</f>
        <v>14370088.750000002</v>
      </c>
      <c r="V383" s="97"/>
    </row>
    <row r="384" spans="2:22" x14ac:dyDescent="0.2">
      <c r="B384" s="95"/>
      <c r="C384" s="98" t="s">
        <v>345</v>
      </c>
      <c r="D384" s="99" t="s">
        <v>344</v>
      </c>
      <c r="E384" s="100">
        <v>4710465</v>
      </c>
      <c r="F384" s="100">
        <v>4710334.5100000007</v>
      </c>
      <c r="G384" s="100">
        <v>4949289.24</v>
      </c>
      <c r="H384" s="100">
        <v>4929301.42</v>
      </c>
      <c r="I384" s="100">
        <v>4749921.55</v>
      </c>
      <c r="J384" s="100">
        <v>4944527.1400000006</v>
      </c>
      <c r="K384" s="100">
        <v>6020987.870000001</v>
      </c>
      <c r="L384" s="100">
        <v>4695101.09</v>
      </c>
      <c r="M384" s="100">
        <v>5096222.53</v>
      </c>
      <c r="N384" s="100">
        <v>5053258.18</v>
      </c>
      <c r="O384" s="100">
        <v>4952813.7999999989</v>
      </c>
      <c r="P384" s="100">
        <v>5421143.75</v>
      </c>
      <c r="Q384" s="135">
        <f t="shared" si="42"/>
        <v>60233366.080000006</v>
      </c>
      <c r="R384" s="97"/>
      <c r="T384" s="95"/>
      <c r="U384" s="100">
        <f>IF($E$5=Master!$D$4,E384,
IF($F$5=Master!$D$4,SUM(E384:F384),
IF($G$5=Master!$D$4,SUM(E384:G384),
IF($H$5=Master!$D$4,SUM(E384:H384),
IF($I$5=Master!$D$4,SUM(E384:I384),
IF($J$5=Master!$D$4,SUM(E384:J384),
IF($K$5=Master!$D$4,SUM(E384:K384),
IF($L$5=Master!$D$4,SUM(E384:L384),
IF($M$5=Master!$D$4,SUM(E384:M384),
IF($N$5=Master!$D$4,SUM(E384:N384),
IF($O$5=Master!$D$4,SUM(E384:O384),
IF($P$5=Master!$D$4,SUM(E384:P384),0))))))))))))</f>
        <v>14370088.750000002</v>
      </c>
      <c r="V384" s="97"/>
    </row>
    <row r="385" spans="2:22" x14ac:dyDescent="0.2">
      <c r="B385" s="95"/>
      <c r="C385" s="133" t="s">
        <v>346</v>
      </c>
      <c r="D385" s="134" t="s">
        <v>347</v>
      </c>
      <c r="E385" s="136">
        <v>0</v>
      </c>
      <c r="F385" s="136">
        <v>0</v>
      </c>
      <c r="G385" s="136">
        <v>0</v>
      </c>
      <c r="H385" s="136">
        <v>0</v>
      </c>
      <c r="I385" s="136">
        <v>0</v>
      </c>
      <c r="J385" s="136">
        <v>0</v>
      </c>
      <c r="K385" s="136">
        <v>0</v>
      </c>
      <c r="L385" s="136">
        <v>0</v>
      </c>
      <c r="M385" s="136">
        <v>0</v>
      </c>
      <c r="N385" s="136">
        <v>0</v>
      </c>
      <c r="O385" s="136">
        <v>0</v>
      </c>
      <c r="P385" s="136">
        <v>0</v>
      </c>
      <c r="Q385" s="135">
        <f t="shared" si="42"/>
        <v>0</v>
      </c>
      <c r="R385" s="97"/>
      <c r="T385" s="95"/>
      <c r="U385" s="100">
        <f>IF($E$5=Master!$D$4,E385,
IF($F$5=Master!$D$4,SUM(E385:F385),
IF($G$5=Master!$D$4,SUM(E385:G385),
IF($H$5=Master!$D$4,SUM(E385:H385),
IF($I$5=Master!$D$4,SUM(E385:I385),
IF($J$5=Master!$D$4,SUM(E385:J385),
IF($K$5=Master!$D$4,SUM(E385:K385),
IF($L$5=Master!$D$4,SUM(E385:L385),
IF($M$5=Master!$D$4,SUM(E385:M385),
IF($N$5=Master!$D$4,SUM(E385:N385),
IF($O$5=Master!$D$4,SUM(E385:O385),
IF($P$5=Master!$D$4,SUM(E385:P385),0))))))))))))</f>
        <v>0</v>
      </c>
      <c r="V385" s="97"/>
    </row>
    <row r="386" spans="2:22" x14ac:dyDescent="0.2">
      <c r="B386" s="95"/>
      <c r="C386" s="98" t="s">
        <v>348</v>
      </c>
      <c r="D386" s="99" t="s">
        <v>347</v>
      </c>
      <c r="E386" s="100">
        <v>0</v>
      </c>
      <c r="F386" s="100">
        <v>0</v>
      </c>
      <c r="G386" s="100">
        <v>0</v>
      </c>
      <c r="H386" s="100">
        <v>0</v>
      </c>
      <c r="I386" s="100">
        <v>0</v>
      </c>
      <c r="J386" s="100">
        <v>0</v>
      </c>
      <c r="K386" s="100">
        <v>0</v>
      </c>
      <c r="L386" s="100">
        <v>0</v>
      </c>
      <c r="M386" s="100">
        <v>0</v>
      </c>
      <c r="N386" s="100">
        <v>0</v>
      </c>
      <c r="O386" s="100">
        <v>0</v>
      </c>
      <c r="P386" s="100">
        <v>0</v>
      </c>
      <c r="Q386" s="135">
        <f t="shared" si="42"/>
        <v>0</v>
      </c>
      <c r="R386" s="97"/>
      <c r="T386" s="95"/>
      <c r="U386" s="100">
        <f>IF($E$5=Master!$D$4,E386,
IF($F$5=Master!$D$4,SUM(E386:F386),
IF($G$5=Master!$D$4,SUM(E386:G386),
IF($H$5=Master!$D$4,SUM(E386:H386),
IF($I$5=Master!$D$4,SUM(E386:I386),
IF($J$5=Master!$D$4,SUM(E386:J386),
IF($K$5=Master!$D$4,SUM(E386:K386),
IF($L$5=Master!$D$4,SUM(E386:L386),
IF($M$5=Master!$D$4,SUM(E386:M386),
IF($N$5=Master!$D$4,SUM(E386:N386),
IF($O$5=Master!$D$4,SUM(E386:O386),
IF($P$5=Master!$D$4,SUM(E386:P386),0))))))))))))</f>
        <v>0</v>
      </c>
      <c r="V386" s="97"/>
    </row>
    <row r="387" spans="2:22" x14ac:dyDescent="0.2">
      <c r="B387" s="95"/>
      <c r="C387" s="133" t="s">
        <v>349</v>
      </c>
      <c r="D387" s="134" t="s">
        <v>350</v>
      </c>
      <c r="E387" s="136">
        <f>+E388</f>
        <v>10061.029999999999</v>
      </c>
      <c r="F387" s="136">
        <f t="shared" ref="F387:P387" si="60">+F388</f>
        <v>10061.029999999999</v>
      </c>
      <c r="G387" s="136">
        <f t="shared" si="60"/>
        <v>43171.91</v>
      </c>
      <c r="H387" s="136">
        <f t="shared" si="60"/>
        <v>40433.17</v>
      </c>
      <c r="I387" s="136">
        <f t="shared" si="60"/>
        <v>69548.27</v>
      </c>
      <c r="J387" s="136">
        <f t="shared" si="60"/>
        <v>39710.560000000005</v>
      </c>
      <c r="K387" s="136">
        <f t="shared" si="60"/>
        <v>42474.22</v>
      </c>
      <c r="L387" s="136">
        <f t="shared" si="60"/>
        <v>39037.420000000006</v>
      </c>
      <c r="M387" s="136">
        <f t="shared" si="60"/>
        <v>67686.48</v>
      </c>
      <c r="N387" s="136">
        <f t="shared" si="60"/>
        <v>43391.29</v>
      </c>
      <c r="O387" s="136">
        <f t="shared" si="60"/>
        <v>42011.630000000005</v>
      </c>
      <c r="P387" s="136">
        <f t="shared" si="60"/>
        <v>56216.590000000004</v>
      </c>
      <c r="Q387" s="135">
        <f t="shared" si="42"/>
        <v>503803.6</v>
      </c>
      <c r="R387" s="97"/>
      <c r="T387" s="95"/>
      <c r="U387" s="100">
        <f>IF($E$5=Master!$D$4,E387,
IF($F$5=Master!$D$4,SUM(E387:F387),
IF($G$5=Master!$D$4,SUM(E387:G387),
IF($H$5=Master!$D$4,SUM(E387:H387),
IF($I$5=Master!$D$4,SUM(E387:I387),
IF($J$5=Master!$D$4,SUM(E387:J387),
IF($K$5=Master!$D$4,SUM(E387:K387),
IF($L$5=Master!$D$4,SUM(E387:L387),
IF($M$5=Master!$D$4,SUM(E387:M387),
IF($N$5=Master!$D$4,SUM(E387:N387),
IF($O$5=Master!$D$4,SUM(E387:O387),
IF($P$5=Master!$D$4,SUM(E387:P387),0))))))))))))</f>
        <v>63293.97</v>
      </c>
      <c r="V387" s="97"/>
    </row>
    <row r="388" spans="2:22" x14ac:dyDescent="0.2">
      <c r="B388" s="95"/>
      <c r="C388" s="98" t="s">
        <v>351</v>
      </c>
      <c r="D388" s="99" t="s">
        <v>350</v>
      </c>
      <c r="E388" s="100">
        <v>10061.029999999999</v>
      </c>
      <c r="F388" s="100">
        <v>10061.029999999999</v>
      </c>
      <c r="G388" s="100">
        <v>43171.91</v>
      </c>
      <c r="H388" s="100">
        <v>40433.17</v>
      </c>
      <c r="I388" s="100">
        <v>69548.27</v>
      </c>
      <c r="J388" s="100">
        <v>39710.560000000005</v>
      </c>
      <c r="K388" s="100">
        <v>42474.22</v>
      </c>
      <c r="L388" s="100">
        <v>39037.420000000006</v>
      </c>
      <c r="M388" s="100">
        <v>67686.48</v>
      </c>
      <c r="N388" s="100">
        <v>43391.29</v>
      </c>
      <c r="O388" s="100">
        <v>42011.630000000005</v>
      </c>
      <c r="P388" s="100">
        <v>56216.590000000004</v>
      </c>
      <c r="Q388" s="135">
        <f t="shared" si="42"/>
        <v>503803.6</v>
      </c>
      <c r="R388" s="97"/>
      <c r="T388" s="95"/>
      <c r="U388" s="100">
        <f>IF($E$5=Master!$D$4,E388,
IF($F$5=Master!$D$4,SUM(E388:F388),
IF($G$5=Master!$D$4,SUM(E388:G388),
IF($H$5=Master!$D$4,SUM(E388:H388),
IF($I$5=Master!$D$4,SUM(E388:I388),
IF($J$5=Master!$D$4,SUM(E388:J388),
IF($K$5=Master!$D$4,SUM(E388:K388),
IF($L$5=Master!$D$4,SUM(E388:L388),
IF($M$5=Master!$D$4,SUM(E388:M388),
IF($N$5=Master!$D$4,SUM(E388:N388),
IF($O$5=Master!$D$4,SUM(E388:O388),
IF($P$5=Master!$D$4,SUM(E388:P388),0))))))))))))</f>
        <v>63293.97</v>
      </c>
      <c r="V388" s="97"/>
    </row>
    <row r="389" spans="2:22" x14ac:dyDescent="0.2">
      <c r="B389" s="95"/>
      <c r="C389" s="133" t="s">
        <v>352</v>
      </c>
      <c r="D389" s="134" t="s">
        <v>353</v>
      </c>
      <c r="E389" s="136">
        <v>0</v>
      </c>
      <c r="F389" s="136">
        <v>0</v>
      </c>
      <c r="G389" s="136">
        <v>0</v>
      </c>
      <c r="H389" s="136">
        <v>0</v>
      </c>
      <c r="I389" s="136">
        <v>0</v>
      </c>
      <c r="J389" s="136">
        <v>0</v>
      </c>
      <c r="K389" s="136">
        <v>0</v>
      </c>
      <c r="L389" s="136">
        <v>0</v>
      </c>
      <c r="M389" s="136">
        <v>0</v>
      </c>
      <c r="N389" s="136">
        <v>0</v>
      </c>
      <c r="O389" s="136">
        <v>0</v>
      </c>
      <c r="P389" s="136">
        <v>0</v>
      </c>
      <c r="Q389" s="135">
        <f t="shared" si="42"/>
        <v>0</v>
      </c>
      <c r="R389" s="97"/>
      <c r="T389" s="95"/>
      <c r="U389" s="100">
        <f>IF($E$5=Master!$D$4,E389,
IF($F$5=Master!$D$4,SUM(E389:F389),
IF($G$5=Master!$D$4,SUM(E389:G389),
IF($H$5=Master!$D$4,SUM(E389:H389),
IF($I$5=Master!$D$4,SUM(E389:I389),
IF($J$5=Master!$D$4,SUM(E389:J389),
IF($K$5=Master!$D$4,SUM(E389:K389),
IF($L$5=Master!$D$4,SUM(E389:L389),
IF($M$5=Master!$D$4,SUM(E389:M389),
IF($N$5=Master!$D$4,SUM(E389:N389),
IF($O$5=Master!$D$4,SUM(E389:O389),
IF($P$5=Master!$D$4,SUM(E389:P389),0))))))))))))</f>
        <v>0</v>
      </c>
      <c r="V389" s="97"/>
    </row>
    <row r="390" spans="2:22" x14ac:dyDescent="0.2">
      <c r="B390" s="95"/>
      <c r="C390" s="98" t="s">
        <v>354</v>
      </c>
      <c r="D390" s="99" t="s">
        <v>353</v>
      </c>
      <c r="E390" s="100">
        <v>0</v>
      </c>
      <c r="F390" s="100">
        <v>0</v>
      </c>
      <c r="G390" s="100">
        <v>0</v>
      </c>
      <c r="H390" s="100">
        <v>0</v>
      </c>
      <c r="I390" s="100">
        <v>0</v>
      </c>
      <c r="J390" s="100">
        <v>0</v>
      </c>
      <c r="K390" s="100">
        <v>0</v>
      </c>
      <c r="L390" s="100">
        <v>0</v>
      </c>
      <c r="M390" s="100">
        <v>0</v>
      </c>
      <c r="N390" s="100">
        <v>0</v>
      </c>
      <c r="O390" s="100">
        <v>0</v>
      </c>
      <c r="P390" s="100">
        <v>0</v>
      </c>
      <c r="Q390" s="135">
        <f t="shared" si="42"/>
        <v>0</v>
      </c>
      <c r="R390" s="97"/>
      <c r="T390" s="95"/>
      <c r="U390" s="100">
        <f>IF($E$5=Master!$D$4,E390,
IF($F$5=Master!$D$4,SUM(E390:F390),
IF($G$5=Master!$D$4,SUM(E390:G390),
IF($H$5=Master!$D$4,SUM(E390:H390),
IF($I$5=Master!$D$4,SUM(E390:I390),
IF($J$5=Master!$D$4,SUM(E390:J390),
IF($K$5=Master!$D$4,SUM(E390:K390),
IF($L$5=Master!$D$4,SUM(E390:L390),
IF($M$5=Master!$D$4,SUM(E390:M390),
IF($N$5=Master!$D$4,SUM(E390:N390),
IF($O$5=Master!$D$4,SUM(E390:O390),
IF($P$5=Master!$D$4,SUM(E390:P390),0))))))))))))</f>
        <v>0</v>
      </c>
      <c r="V390" s="97"/>
    </row>
    <row r="391" spans="2:22" x14ac:dyDescent="0.2">
      <c r="B391" s="95"/>
      <c r="C391" s="133" t="s">
        <v>355</v>
      </c>
      <c r="D391" s="134" t="s">
        <v>356</v>
      </c>
      <c r="E391" s="136">
        <f>+E392</f>
        <v>21045896.460000023</v>
      </c>
      <c r="F391" s="136">
        <f t="shared" ref="F391:P391" si="61">+F392</f>
        <v>24926577.930000018</v>
      </c>
      <c r="G391" s="136">
        <f t="shared" si="61"/>
        <v>18124448.050000008</v>
      </c>
      <c r="H391" s="136">
        <f t="shared" si="61"/>
        <v>21375180.110000033</v>
      </c>
      <c r="I391" s="136">
        <f t="shared" si="61"/>
        <v>20947176.630000062</v>
      </c>
      <c r="J391" s="136">
        <f t="shared" si="61"/>
        <v>21035184.160000011</v>
      </c>
      <c r="K391" s="136">
        <f t="shared" si="61"/>
        <v>21432910.369999982</v>
      </c>
      <c r="L391" s="136">
        <f t="shared" si="61"/>
        <v>20994723.999999952</v>
      </c>
      <c r="M391" s="136">
        <f t="shared" si="61"/>
        <v>21199107.529999975</v>
      </c>
      <c r="N391" s="136">
        <f t="shared" si="61"/>
        <v>21329844.330000047</v>
      </c>
      <c r="O391" s="136">
        <f t="shared" si="61"/>
        <v>21308544.439999949</v>
      </c>
      <c r="P391" s="136">
        <f t="shared" si="61"/>
        <v>22537896.39000003</v>
      </c>
      <c r="Q391" s="135">
        <f t="shared" si="42"/>
        <v>256257490.4000001</v>
      </c>
      <c r="R391" s="97"/>
      <c r="T391" s="95"/>
      <c r="U391" s="100">
        <f>IF($E$5=Master!$D$4,E391,
IF($F$5=Master!$D$4,SUM(E391:F391),
IF($G$5=Master!$D$4,SUM(E391:G391),
IF($H$5=Master!$D$4,SUM(E391:H391),
IF($I$5=Master!$D$4,SUM(E391:I391),
IF($J$5=Master!$D$4,SUM(E391:J391),
IF($K$5=Master!$D$4,SUM(E391:K391),
IF($L$5=Master!$D$4,SUM(E391:L391),
IF($M$5=Master!$D$4,SUM(E391:M391),
IF($N$5=Master!$D$4,SUM(E391:N391),
IF($O$5=Master!$D$4,SUM(E391:O391),
IF($P$5=Master!$D$4,SUM(E391:P391),0))))))))))))</f>
        <v>64096922.440000057</v>
      </c>
      <c r="V391" s="97"/>
    </row>
    <row r="392" spans="2:22" x14ac:dyDescent="0.2">
      <c r="B392" s="95"/>
      <c r="C392" s="98" t="s">
        <v>357</v>
      </c>
      <c r="D392" s="99" t="s">
        <v>356</v>
      </c>
      <c r="E392" s="100">
        <v>21045896.460000023</v>
      </c>
      <c r="F392" s="100">
        <v>24926577.930000018</v>
      </c>
      <c r="G392" s="100">
        <v>18124448.050000008</v>
      </c>
      <c r="H392" s="100">
        <v>21375180.110000033</v>
      </c>
      <c r="I392" s="100">
        <v>20947176.630000062</v>
      </c>
      <c r="J392" s="100">
        <v>21035184.160000011</v>
      </c>
      <c r="K392" s="100">
        <v>21432910.369999982</v>
      </c>
      <c r="L392" s="100">
        <v>20994723.999999952</v>
      </c>
      <c r="M392" s="100">
        <v>21199107.529999975</v>
      </c>
      <c r="N392" s="100">
        <v>21329844.330000047</v>
      </c>
      <c r="O392" s="100">
        <v>21308544.439999949</v>
      </c>
      <c r="P392" s="100">
        <v>22537896.39000003</v>
      </c>
      <c r="Q392" s="135">
        <f t="shared" si="42"/>
        <v>256257490.4000001</v>
      </c>
      <c r="R392" s="97"/>
      <c r="T392" s="95"/>
      <c r="U392" s="100">
        <f>IF($E$5=Master!$D$4,E392,
IF($F$5=Master!$D$4,SUM(E392:F392),
IF($G$5=Master!$D$4,SUM(E392:G392),
IF($H$5=Master!$D$4,SUM(E392:H392),
IF($I$5=Master!$D$4,SUM(E392:I392),
IF($J$5=Master!$D$4,SUM(E392:J392),
IF($K$5=Master!$D$4,SUM(E392:K392),
IF($L$5=Master!$D$4,SUM(E392:L392),
IF($M$5=Master!$D$4,SUM(E392:M392),
IF($N$5=Master!$D$4,SUM(E392:N392),
IF($O$5=Master!$D$4,SUM(E392:O392),
IF($P$5=Master!$D$4,SUM(E392:P392),0))))))))))))</f>
        <v>64096922.440000057</v>
      </c>
      <c r="V392" s="97"/>
    </row>
    <row r="393" spans="2:22" ht="13.5" thickBot="1" x14ac:dyDescent="0.25">
      <c r="B393" s="73"/>
      <c r="C393" s="101"/>
      <c r="D393" s="102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79"/>
      <c r="T393" s="73"/>
      <c r="U393" s="103"/>
      <c r="V393" s="79"/>
    </row>
    <row r="394" spans="2:22" ht="13.5" thickTop="1" x14ac:dyDescent="0.2"/>
  </sheetData>
  <sheetProtection algorithmName="SHA-512" hashValue="l0HlUruGSsal+rRjTGrRL+7JcloKE+4f//dI793n5fPhkXi28NnFc6S0f3eyE11dg5Soxk5+X85Pnfa8uz00/w==" saltValue="WKUlIzNvIjWYjy+HNwda1g==" spinCount="100000" sheet="1" objects="1" scenarios="1"/>
  <mergeCells count="4">
    <mergeCell ref="E201:Q201"/>
    <mergeCell ref="E4:Q4"/>
    <mergeCell ref="C7:D7"/>
    <mergeCell ref="C204:D204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2025</vt:lpstr>
      <vt:lpstr>2025</vt:lpstr>
      <vt:lpstr>'Analitika 2025'!Print_Area</vt:lpstr>
      <vt:lpstr>Pregled!Print_Area</vt:lpstr>
      <vt:lpstr>'Analitika 2025'!Print_Titles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Aleksandar Mihaljevic</cp:lastModifiedBy>
  <cp:lastPrinted>2023-02-27T07:37:40Z</cp:lastPrinted>
  <dcterms:created xsi:type="dcterms:W3CDTF">2023-02-26T18:56:37Z</dcterms:created>
  <dcterms:modified xsi:type="dcterms:W3CDTF">2025-06-16T08:52:01Z</dcterms:modified>
</cp:coreProperties>
</file>