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eksandar.mihaljevi\Desktop\OPEN DATA PODACI\"/>
    </mc:Choice>
  </mc:AlternateContent>
  <xr:revisionPtr revIDLastSave="0" documentId="8_{2DCC2602-8183-4366-BE7F-A3A85F7A6436}" xr6:coauthVersionLast="36" xr6:coauthVersionMax="36" xr10:uidLastSave="{00000000-0000-0000-0000-000000000000}"/>
  <workbookProtection workbookAlgorithmName="SHA-512" workbookHashValue="xQK98kldCPQgA9F5fpZCrnmaTvD7t2G/NBnukSv1u2IyEtFgZRB0bu/fa+z037vEkTYar0Id1KjZc6Asyuf2Qg==" workbookSaltValue="t9lnV4cCpmr051xTeq0VbQ==" workbookSpinCount="100000" lockStructure="1"/>
  <bookViews>
    <workbookView xWindow="0" yWindow="0" windowWidth="28800" windowHeight="12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</externalReferences>
  <definedNames>
    <definedName name="_xlnm.Print_Area" localSheetId="2">'Analitika 2025'!$B$3:$Q$197</definedName>
    <definedName name="_xlnm.Print_Area" localSheetId="1">Pregled!$B$1:$U$38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1" i="1" l="1"/>
  <c r="O391" i="1"/>
  <c r="N391" i="1"/>
  <c r="M391" i="1"/>
  <c r="L391" i="1"/>
  <c r="K391" i="1"/>
  <c r="J391" i="1"/>
  <c r="I391" i="1"/>
  <c r="H391" i="1"/>
  <c r="G391" i="1"/>
  <c r="F391" i="1"/>
  <c r="E391" i="1"/>
  <c r="Q391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Q387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Q383" i="1" s="1"/>
  <c r="P377" i="1"/>
  <c r="O377" i="1"/>
  <c r="N377" i="1"/>
  <c r="M377" i="1"/>
  <c r="L377" i="1"/>
  <c r="K377" i="1"/>
  <c r="J377" i="1"/>
  <c r="J373" i="1" s="1"/>
  <c r="I377" i="1"/>
  <c r="H377" i="1"/>
  <c r="G377" i="1"/>
  <c r="F377" i="1"/>
  <c r="E377" i="1"/>
  <c r="P373" i="1"/>
  <c r="O373" i="1"/>
  <c r="N373" i="1"/>
  <c r="M373" i="1"/>
  <c r="L373" i="1"/>
  <c r="K373" i="1"/>
  <c r="H373" i="1"/>
  <c r="G373" i="1"/>
  <c r="F373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Q371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Q367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Q362" i="1" s="1"/>
  <c r="P357" i="1"/>
  <c r="O357" i="1"/>
  <c r="N357" i="1"/>
  <c r="M357" i="1"/>
  <c r="L357" i="1"/>
  <c r="K357" i="1"/>
  <c r="J357" i="1"/>
  <c r="I357" i="1"/>
  <c r="H357" i="1"/>
  <c r="G357" i="1"/>
  <c r="F357" i="1"/>
  <c r="F353" i="1" s="1"/>
  <c r="E357" i="1"/>
  <c r="Q357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Q354" i="1" s="1"/>
  <c r="P353" i="1"/>
  <c r="O353" i="1"/>
  <c r="N353" i="1"/>
  <c r="M353" i="1"/>
  <c r="L353" i="1"/>
  <c r="K353" i="1"/>
  <c r="J353" i="1"/>
  <c r="H353" i="1"/>
  <c r="G353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P349" i="1"/>
  <c r="O349" i="1"/>
  <c r="N349" i="1"/>
  <c r="M349" i="1"/>
  <c r="M340" i="1" s="1"/>
  <c r="L349" i="1"/>
  <c r="K349" i="1"/>
  <c r="J349" i="1"/>
  <c r="I349" i="1"/>
  <c r="H349" i="1"/>
  <c r="G349" i="1"/>
  <c r="F349" i="1"/>
  <c r="E349" i="1"/>
  <c r="P343" i="1"/>
  <c r="O343" i="1"/>
  <c r="N343" i="1"/>
  <c r="N340" i="1" s="1"/>
  <c r="M343" i="1"/>
  <c r="L343" i="1"/>
  <c r="K343" i="1"/>
  <c r="J343" i="1"/>
  <c r="I343" i="1"/>
  <c r="H343" i="1"/>
  <c r="G343" i="1"/>
  <c r="G340" i="1" s="1"/>
  <c r="F343" i="1"/>
  <c r="F340" i="1" s="1"/>
  <c r="E343" i="1"/>
  <c r="Q343" i="1" s="1"/>
  <c r="P341" i="1"/>
  <c r="O341" i="1"/>
  <c r="N341" i="1"/>
  <c r="M341" i="1"/>
  <c r="L341" i="1"/>
  <c r="K341" i="1"/>
  <c r="J341" i="1"/>
  <c r="I341" i="1"/>
  <c r="I340" i="1" s="1"/>
  <c r="H341" i="1"/>
  <c r="G341" i="1"/>
  <c r="F341" i="1"/>
  <c r="E341" i="1"/>
  <c r="Q341" i="1" s="1"/>
  <c r="P340" i="1"/>
  <c r="O340" i="1"/>
  <c r="L340" i="1"/>
  <c r="K340" i="1"/>
  <c r="J340" i="1"/>
  <c r="H340" i="1"/>
  <c r="P338" i="1"/>
  <c r="O338" i="1"/>
  <c r="N338" i="1"/>
  <c r="M338" i="1"/>
  <c r="M319" i="1" s="1"/>
  <c r="L338" i="1"/>
  <c r="K338" i="1"/>
  <c r="J338" i="1"/>
  <c r="I338" i="1"/>
  <c r="H338" i="1"/>
  <c r="G338" i="1"/>
  <c r="F338" i="1"/>
  <c r="E338" i="1"/>
  <c r="Q338" i="1" s="1"/>
  <c r="P336" i="1"/>
  <c r="O336" i="1"/>
  <c r="N336" i="1"/>
  <c r="M336" i="1"/>
  <c r="L336" i="1"/>
  <c r="K336" i="1"/>
  <c r="J336" i="1"/>
  <c r="I336" i="1"/>
  <c r="H336" i="1"/>
  <c r="G336" i="1"/>
  <c r="G319" i="1" s="1"/>
  <c r="F336" i="1"/>
  <c r="F319" i="1" s="1"/>
  <c r="E336" i="1"/>
  <c r="Q336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Q334" i="1" s="1"/>
  <c r="P320" i="1"/>
  <c r="O320" i="1"/>
  <c r="N320" i="1"/>
  <c r="M320" i="1"/>
  <c r="L320" i="1"/>
  <c r="K320" i="1"/>
  <c r="J320" i="1"/>
  <c r="I320" i="1"/>
  <c r="I319" i="1" s="1"/>
  <c r="H320" i="1"/>
  <c r="G320" i="1"/>
  <c r="F320" i="1"/>
  <c r="E320" i="1"/>
  <c r="Q320" i="1" s="1"/>
  <c r="P319" i="1"/>
  <c r="O319" i="1"/>
  <c r="N319" i="1"/>
  <c r="L319" i="1"/>
  <c r="K319" i="1"/>
  <c r="J319" i="1"/>
  <c r="H319" i="1"/>
  <c r="P317" i="1"/>
  <c r="O317" i="1"/>
  <c r="O306" i="1" s="1"/>
  <c r="N317" i="1"/>
  <c r="M317" i="1"/>
  <c r="L317" i="1"/>
  <c r="K317" i="1"/>
  <c r="J317" i="1"/>
  <c r="I317" i="1"/>
  <c r="H317" i="1"/>
  <c r="G317" i="1"/>
  <c r="F317" i="1"/>
  <c r="E317" i="1"/>
  <c r="P306" i="1"/>
  <c r="N306" i="1"/>
  <c r="M306" i="1"/>
  <c r="L306" i="1"/>
  <c r="K306" i="1"/>
  <c r="J306" i="1"/>
  <c r="I306" i="1"/>
  <c r="H306" i="1"/>
  <c r="G306" i="1"/>
  <c r="F306" i="1"/>
  <c r="E306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Q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Q293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Q291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Q283" i="1" s="1"/>
  <c r="P278" i="1"/>
  <c r="O278" i="1"/>
  <c r="N278" i="1"/>
  <c r="M278" i="1"/>
  <c r="L278" i="1"/>
  <c r="K278" i="1"/>
  <c r="K251" i="1" s="1"/>
  <c r="J278" i="1"/>
  <c r="I278" i="1"/>
  <c r="H278" i="1"/>
  <c r="G278" i="1"/>
  <c r="G251" i="1" s="1"/>
  <c r="F278" i="1"/>
  <c r="E278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Q276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P259" i="1"/>
  <c r="O259" i="1"/>
  <c r="N259" i="1"/>
  <c r="M259" i="1"/>
  <c r="L259" i="1"/>
  <c r="K259" i="1"/>
  <c r="J259" i="1"/>
  <c r="J251" i="1" s="1"/>
  <c r="I259" i="1"/>
  <c r="H259" i="1"/>
  <c r="G259" i="1"/>
  <c r="F259" i="1"/>
  <c r="F251" i="1" s="1"/>
  <c r="E259" i="1"/>
  <c r="Q259" i="1" s="1"/>
  <c r="P255" i="1"/>
  <c r="O255" i="1"/>
  <c r="N255" i="1"/>
  <c r="M255" i="1"/>
  <c r="M251" i="1" s="1"/>
  <c r="L255" i="1"/>
  <c r="K255" i="1"/>
  <c r="J255" i="1"/>
  <c r="I255" i="1"/>
  <c r="H255" i="1"/>
  <c r="G255" i="1"/>
  <c r="F255" i="1"/>
  <c r="E255" i="1"/>
  <c r="Q255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Q252" i="1" s="1"/>
  <c r="P251" i="1"/>
  <c r="O251" i="1"/>
  <c r="N251" i="1"/>
  <c r="L251" i="1"/>
  <c r="H251" i="1"/>
  <c r="P249" i="1"/>
  <c r="O249" i="1"/>
  <c r="N249" i="1"/>
  <c r="M249" i="1"/>
  <c r="L249" i="1"/>
  <c r="K249" i="1"/>
  <c r="J249" i="1"/>
  <c r="I249" i="1"/>
  <c r="H249" i="1"/>
  <c r="G249" i="1"/>
  <c r="G238" i="1" s="1"/>
  <c r="F249" i="1"/>
  <c r="E249" i="1"/>
  <c r="Q249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Q245" i="1" s="1"/>
  <c r="P243" i="1"/>
  <c r="O243" i="1"/>
  <c r="N243" i="1"/>
  <c r="M243" i="1"/>
  <c r="L243" i="1"/>
  <c r="K243" i="1"/>
  <c r="J243" i="1"/>
  <c r="I243" i="1"/>
  <c r="I238" i="1" s="1"/>
  <c r="H243" i="1"/>
  <c r="G243" i="1"/>
  <c r="F243" i="1"/>
  <c r="F238" i="1" s="1"/>
  <c r="E243" i="1"/>
  <c r="P239" i="1"/>
  <c r="O239" i="1"/>
  <c r="N239" i="1"/>
  <c r="M239" i="1"/>
  <c r="L239" i="1"/>
  <c r="K239" i="1"/>
  <c r="J239" i="1"/>
  <c r="J238" i="1" s="1"/>
  <c r="I239" i="1"/>
  <c r="H239" i="1"/>
  <c r="G239" i="1"/>
  <c r="F239" i="1"/>
  <c r="E239" i="1"/>
  <c r="Q239" i="1" s="1"/>
  <c r="P238" i="1"/>
  <c r="O238" i="1"/>
  <c r="N238" i="1"/>
  <c r="M238" i="1"/>
  <c r="L238" i="1"/>
  <c r="K238" i="1"/>
  <c r="H238" i="1"/>
  <c r="P236" i="1"/>
  <c r="O236" i="1"/>
  <c r="N236" i="1"/>
  <c r="M236" i="1"/>
  <c r="L236" i="1"/>
  <c r="K236" i="1"/>
  <c r="J236" i="1"/>
  <c r="I236" i="1"/>
  <c r="I227" i="1" s="1"/>
  <c r="H236" i="1"/>
  <c r="G236" i="1"/>
  <c r="F236" i="1"/>
  <c r="F227" i="1" s="1"/>
  <c r="E236" i="1"/>
  <c r="E227" i="1" s="1"/>
  <c r="Q227" i="1" s="1"/>
  <c r="P228" i="1"/>
  <c r="O228" i="1"/>
  <c r="N228" i="1"/>
  <c r="M228" i="1"/>
  <c r="L228" i="1"/>
  <c r="K228" i="1"/>
  <c r="J228" i="1"/>
  <c r="J227" i="1" s="1"/>
  <c r="I228" i="1"/>
  <c r="H228" i="1"/>
  <c r="G228" i="1"/>
  <c r="F228" i="1"/>
  <c r="E228" i="1"/>
  <c r="P227" i="1"/>
  <c r="O227" i="1"/>
  <c r="N227" i="1"/>
  <c r="M227" i="1"/>
  <c r="L227" i="1"/>
  <c r="K227" i="1"/>
  <c r="H227" i="1"/>
  <c r="G227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Q225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Q221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Q219" i="1" s="1"/>
  <c r="P217" i="1"/>
  <c r="O217" i="1"/>
  <c r="O205" i="1" s="1"/>
  <c r="N217" i="1"/>
  <c r="M217" i="1"/>
  <c r="L217" i="1"/>
  <c r="K217" i="1"/>
  <c r="J217" i="1"/>
  <c r="I217" i="1"/>
  <c r="H217" i="1"/>
  <c r="G217" i="1"/>
  <c r="G205" i="1" s="1"/>
  <c r="F217" i="1"/>
  <c r="F205" i="1" s="1"/>
  <c r="E217" i="1"/>
  <c r="Q217" i="1" s="1"/>
  <c r="P213" i="1"/>
  <c r="O213" i="1"/>
  <c r="N213" i="1"/>
  <c r="N205" i="1" s="1"/>
  <c r="M213" i="1"/>
  <c r="L213" i="1"/>
  <c r="K213" i="1"/>
  <c r="J213" i="1"/>
  <c r="J205" i="1" s="1"/>
  <c r="I213" i="1"/>
  <c r="H213" i="1"/>
  <c r="G213" i="1"/>
  <c r="F213" i="1"/>
  <c r="E213" i="1"/>
  <c r="Q213" i="1" s="1"/>
  <c r="P210" i="1"/>
  <c r="O210" i="1"/>
  <c r="N210" i="1"/>
  <c r="M210" i="1"/>
  <c r="M205" i="1" s="1"/>
  <c r="L210" i="1"/>
  <c r="K210" i="1"/>
  <c r="J210" i="1"/>
  <c r="I210" i="1"/>
  <c r="H210" i="1"/>
  <c r="G210" i="1"/>
  <c r="F210" i="1"/>
  <c r="E210" i="1"/>
  <c r="Q210" i="1" s="1"/>
  <c r="P206" i="1"/>
  <c r="P205" i="1" s="1"/>
  <c r="P204" i="1" s="1"/>
  <c r="O206" i="1"/>
  <c r="N206" i="1"/>
  <c r="M206" i="1"/>
  <c r="L206" i="1"/>
  <c r="K206" i="1"/>
  <c r="J206" i="1"/>
  <c r="I206" i="1"/>
  <c r="H206" i="1"/>
  <c r="G206" i="1"/>
  <c r="F206" i="1"/>
  <c r="E206" i="1"/>
  <c r="Q206" i="1" s="1"/>
  <c r="L205" i="1"/>
  <c r="K205" i="1"/>
  <c r="H205" i="1"/>
  <c r="Q392" i="1"/>
  <c r="Q390" i="1"/>
  <c r="Q389" i="1"/>
  <c r="Q388" i="1"/>
  <c r="Q386" i="1"/>
  <c r="Q385" i="1"/>
  <c r="Q384" i="1"/>
  <c r="Q382" i="1"/>
  <c r="Q381" i="1"/>
  <c r="Q380" i="1"/>
  <c r="Q379" i="1"/>
  <c r="Q378" i="1"/>
  <c r="Q377" i="1"/>
  <c r="Q376" i="1"/>
  <c r="Q375" i="1"/>
  <c r="Q374" i="1"/>
  <c r="Q372" i="1"/>
  <c r="Q370" i="1"/>
  <c r="Q369" i="1"/>
  <c r="Q368" i="1"/>
  <c r="Q366" i="1"/>
  <c r="Q365" i="1"/>
  <c r="Q364" i="1"/>
  <c r="Q363" i="1"/>
  <c r="Q361" i="1"/>
  <c r="Q360" i="1"/>
  <c r="Q359" i="1"/>
  <c r="Q358" i="1"/>
  <c r="Q356" i="1"/>
  <c r="Q355" i="1"/>
  <c r="Q352" i="1"/>
  <c r="Q351" i="1"/>
  <c r="Q350" i="1"/>
  <c r="Q349" i="1"/>
  <c r="Q348" i="1"/>
  <c r="Q347" i="1"/>
  <c r="Q346" i="1"/>
  <c r="Q345" i="1"/>
  <c r="Q344" i="1"/>
  <c r="Q342" i="1"/>
  <c r="Q339" i="1"/>
  <c r="Q337" i="1"/>
  <c r="Q335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5" i="1"/>
  <c r="Q304" i="1"/>
  <c r="Q303" i="1"/>
  <c r="Q302" i="1"/>
  <c r="Q301" i="1"/>
  <c r="Q300" i="1"/>
  <c r="Q299" i="1"/>
  <c r="Q298" i="1"/>
  <c r="Q297" i="1"/>
  <c r="Q296" i="1"/>
  <c r="Q295" i="1"/>
  <c r="Q292" i="1"/>
  <c r="Q290" i="1"/>
  <c r="Q289" i="1"/>
  <c r="Q288" i="1"/>
  <c r="Q287" i="1"/>
  <c r="Q286" i="1"/>
  <c r="Q285" i="1"/>
  <c r="Q284" i="1"/>
  <c r="Q282" i="1"/>
  <c r="Q281" i="1"/>
  <c r="Q280" i="1"/>
  <c r="Q279" i="1"/>
  <c r="Q278" i="1"/>
  <c r="Q277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8" i="1"/>
  <c r="Q257" i="1"/>
  <c r="Q256" i="1"/>
  <c r="Q254" i="1"/>
  <c r="Q253" i="1"/>
  <c r="Q250" i="1"/>
  <c r="Q248" i="1"/>
  <c r="Q247" i="1"/>
  <c r="Q246" i="1"/>
  <c r="Q244" i="1"/>
  <c r="Q243" i="1"/>
  <c r="Q242" i="1"/>
  <c r="Q241" i="1"/>
  <c r="Q240" i="1"/>
  <c r="Q237" i="1"/>
  <c r="Q235" i="1"/>
  <c r="Q234" i="1"/>
  <c r="Q233" i="1"/>
  <c r="Q232" i="1"/>
  <c r="Q231" i="1"/>
  <c r="Q230" i="1"/>
  <c r="Q229" i="1"/>
  <c r="Q228" i="1"/>
  <c r="Q226" i="1"/>
  <c r="Q224" i="1"/>
  <c r="Q223" i="1"/>
  <c r="Q222" i="1"/>
  <c r="Q220" i="1"/>
  <c r="Q218" i="1"/>
  <c r="Q216" i="1"/>
  <c r="Q215" i="1"/>
  <c r="Q214" i="1"/>
  <c r="Q212" i="1"/>
  <c r="Q211" i="1"/>
  <c r="Q209" i="1"/>
  <c r="Q208" i="1"/>
  <c r="Q207" i="1"/>
  <c r="I373" i="1" l="1"/>
  <c r="E373" i="1"/>
  <c r="Q373" i="1" s="1"/>
  <c r="I353" i="1"/>
  <c r="E353" i="1"/>
  <c r="E340" i="1"/>
  <c r="Q340" i="1" s="1"/>
  <c r="E319" i="1"/>
  <c r="Q319" i="1" s="1"/>
  <c r="Q306" i="1"/>
  <c r="O204" i="1"/>
  <c r="K204" i="1"/>
  <c r="I251" i="1"/>
  <c r="L204" i="1"/>
  <c r="E251" i="1"/>
  <c r="Q251" i="1" s="1"/>
  <c r="E238" i="1"/>
  <c r="G204" i="1"/>
  <c r="Q238" i="1"/>
  <c r="Q236" i="1"/>
  <c r="M204" i="1"/>
  <c r="H204" i="1"/>
  <c r="N204" i="1"/>
  <c r="F204" i="1"/>
  <c r="J204" i="1"/>
  <c r="I205" i="1"/>
  <c r="E205" i="1"/>
  <c r="Q205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I204" i="1" l="1"/>
  <c r="Q353" i="1"/>
  <c r="E204" i="1"/>
  <c r="C6" i="4"/>
  <c r="F9" i="4"/>
  <c r="F15" i="4" s="1"/>
  <c r="D4" i="4"/>
  <c r="Q204" i="1" l="1"/>
  <c r="L4" i="3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K8" i="3"/>
  <c r="J13" i="2"/>
  <c r="L8" i="3"/>
  <c r="N8" i="3" s="1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<sst xmlns="http://schemas.openxmlformats.org/spreadsheetml/2006/main" count="1239" uniqueCount="365">
  <si>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</si>
  <si>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</si>
  <si>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</si>
  <si>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</si>
  <si>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</si>
  <si>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</si>
  <si>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</si>
  <si>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</si>
  <si>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</si>
  <si>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</si>
  <si>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</si>
  <si>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</si>
  <si>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</si>
  <si>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</si>
  <si>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</si>
  <si>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</si>
  <si>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</si>
  <si>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</si>
  <si>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</si>
  <si>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</si>
  <si>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</si>
  <si>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</si>
  <si>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</si>
  <si>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</si>
  <si>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</si>
  <si>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</si>
  <si>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</si>
  <si>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</si>
  <si>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</si>
  <si>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</si>
  <si>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</si>
  <si>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</si>
  <si>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</si>
  <si>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</si>
  <si>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</si>
  <si>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</si>
  <si>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</si>
  <si>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</si>
  <si>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</si>
  <si>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</si>
  <si>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</si>
  <si>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</si>
  <si>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</si>
  <si>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</si>
  <si>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</si>
  <si>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</si>
  <si>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</si>
  <si>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</si>
  <si>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</si>
  <si>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</si>
  <si>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</si>
  <si>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</si>
  <si>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</si>
  <si>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</si>
  <si>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</si>
  <si>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</si>
  <si>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</si>
  <si>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</si>
  <si>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</si>
  <si>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</si>
  <si>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</si>
  <si>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</si>
  <si>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</si>
  <si>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</si>
  <si>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</si>
  <si>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</si>
  <si>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</si>
  <si>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</si>
  <si>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</si>
  <si>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</si>
  <si>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</si>
  <si>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</si>
  <si>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</si>
  <si>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</si>
  <si>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</si>
  <si>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</si>
  <si>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</si>
  <si>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</si>
  <si>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</si>
  <si>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</si>
  <si>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</si>
  <si>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</si>
  <si>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</si>
  <si>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</si>
  <si>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</si>
  <si>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</si>
  <si>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</si>
  <si>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</si>
  <si>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</si>
  <si>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</si>
  <si>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</si>
  <si>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</si>
  <si>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</si>
  <si>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</si>
  <si>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</si>
  <si>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</si>
  <si>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</si>
  <si>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</si>
  <si>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</si>
  <si>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</si>
  <si>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</si>
  <si>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</si>
  <si>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</si>
  <si>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</si>
  <si>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</si>
  <si>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</si>
  <si>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</si>
  <si>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</si>
  <si>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</si>
  <si>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</si>
  <si>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</si>
  <si>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</si>
  <si>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</si>
  <si>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</si>
  <si>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</si>
  <si>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</si>
  <si>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</si>
  <si>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</si>
  <si>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</si>
  <si>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</si>
  <si>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</si>
  <si>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</si>
  <si>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</si>
  <si>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</si>
  <si>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</si>
  <si>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</si>
  <si>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</si>
  <si>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</si>
  <si>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</si>
  <si>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</si>
  <si>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</si>
  <si>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</si>
  <si>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</si>
  <si>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</si>
  <si>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</si>
  <si>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</si>
  <si>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</si>
  <si>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</si>
  <si>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</si>
  <si>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</si>
  <si>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</si>
  <si>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</si>
  <si>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</si>
  <si>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</si>
  <si>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</si>
  <si>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</si>
  <si>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</si>
  <si>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</si>
  <si>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</si>
  <si>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</si>
  <si>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</si>
  <si>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</si>
  <si>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</si>
  <si>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</si>
  <si>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</si>
  <si>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</si>
  <si>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</si>
  <si>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</si>
  <si>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</si>
  <si>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</si>
  <si>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</si>
  <si>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</si>
  <si>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</si>
  <si>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</si>
  <si>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</si>
  <si>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</si>
  <si>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</si>
  <si>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</si>
  <si>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</si>
  <si>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</si>
  <si>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</si>
  <si>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</si>
  <si>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</si>
  <si>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</si>
  <si>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</si>
  <si>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</si>
  <si>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</si>
  <si>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</si>
  <si>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</si>
  <si>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</si>
  <si>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</si>
  <si>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</si>
  <si>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</si>
  <si>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</si>
  <si>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</si>
  <si>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</si>
  <si>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</si>
  <si>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</si>
  <si>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</si>
  <si>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</si>
  <si>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</si>
  <si>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</si>
  <si>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</si>
  <si>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</si>
  <si>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</si>
  <si>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</si>
  <si>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</si>
  <si>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</si>
  <si>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</si>
  <si>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</si>
  <si>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</si>
  <si>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</si>
  <si>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</si>
  <si>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</si>
  <si>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</si>
  <si>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</si>
  <si>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</si>
  <si>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</si>
  <si>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</si>
  <si>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</si>
  <si>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</si>
  <si>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</si>
  <si>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</si>
  <si>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</si>
  <si>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</si>
  <si>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</si>
  <si>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</si>
  <si>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</si>
  <si>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</si>
  <si>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</si>
  <si>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</si>
  <si>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</si>
  <si>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</si>
  <si>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</si>
  <si>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</si>
  <si>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</si>
  <si>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</si>
  <si>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</si>
  <si>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</si>
  <si>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</si>
  <si>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</si>
  <si>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</si>
  <si>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</si>
  <si>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</si>
  <si>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</si>
  <si>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</si>
  <si>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</si>
  <si>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</si>
  <si>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</si>
  <si>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</si>
  <si>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</si>
  <si>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</si>
  <si>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</si>
  <si>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</si>
  <si>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</si>
  <si>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</si>
  <si>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</si>
  <si>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</si>
  <si>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</si>
  <si>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</si>
  <si>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</si>
  <si>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</si>
  <si>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</si>
  <si>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</si>
  <si>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</si>
  <si>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</si>
  <si>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</si>
  <si>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</si>
  <si>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</si>
  <si>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</si>
  <si>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</si>
  <si>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</si>
  <si>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</si>
  <si>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</si>
  <si>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</si>
  <si>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</si>
  <si>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</si>
  <si>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</si>
  <si>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</si>
  <si>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</si>
  <si>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</si>
  <si>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</si>
  <si>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</si>
  <si>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</si>
  <si>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</si>
  <si>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</si>
  <si>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</si>
  <si>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</si>
  <si>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</si>
  <si>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</si>
  <si>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</si>
  <si>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</si>
  <si>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</si>
  <si>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</si>
  <si>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</si>
  <si>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</si>
  <si>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</si>
  <si>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</si>
  <si>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</si>
  <si>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</si>
  <si>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</si>
  <si>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</si>
  <si>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</si>
  <si>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</si>
  <si>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</si>
  <si>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</si>
  <si>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</si>
  <si>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</si>
  <si>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</si>
  <si>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</si>
  <si>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</si>
  <si>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</si>
  <si>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</si>
  <si>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</si>
  <si>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</si>
  <si>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</si>
  <si>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</si>
  <si>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</si>
  <si>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</si>
  <si>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</si>
  <si>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</si>
  <si>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</si>
  <si>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</si>
  <si>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</si>
  <si>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</si>
  <si>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</si>
  <si>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</si>
  <si>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</si>
  <si>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</si>
  <si>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</si>
  <si>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</si>
  <si>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</si>
  <si>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</si>
  <si>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</si>
  <si>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</si>
  <si>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</si>
  <si>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</si>
  <si>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</si>
  <si>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</si>
  <si>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</si>
  <si>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</si>
  <si>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</si>
  <si>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</si>
  <si>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</si>
  <si>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</si>
  <si>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</si>
  <si>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</si>
  <si>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</si>
  <si>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</si>
  <si>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</si>
  <si>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</si>
  <si>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</si>
  <si>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</si>
  <si>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</si>
  <si>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</si>
  <si>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</si>
  <si>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</si>
  <si>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</si>
  <si>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</si>
  <si>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</si>
  <si>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</si>
  <si>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</si>
  <si>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</si>
  <si>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</si>
  <si>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</si>
  <si>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</si>
  <si>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</si>
  <si>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</si>
  <si>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</si>
  <si>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</si>
  <si>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</si>
  <si>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</si>
  <si>
    <t>Ostvarenje - 2025</t>
  </si>
  <si>
    <t>BDP - 2025</t>
  </si>
  <si>
    <t>PLAN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</si>
</sst>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4" fontId="3" fillId="0" borderId="0" xfId="0" applyNumberFormat="1" applyFont="1"/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246528</xdr:colOff>
      <xdr:row>7</xdr:row>
      <xdr:rowOff>190500</xdr:rowOff>
    </xdr:from>
    <xdr:to>
      <xdr:col>21</xdr:col>
      <xdr:colOff>392205</xdr:colOff>
      <xdr:row>35</xdr:row>
      <xdr:rowOff>33618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7575175" y="1557618"/>
          <a:ext cx="3776383" cy="4336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2025.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2025. godinu.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2025</v>
      </c>
    </row>
    <row r="3" spans="2:7" ht="7.15" customHeight="1" thickBot="1" x14ac:dyDescent="0.3"/>
    <row r="4" spans="2:7" ht="15.75" thickBot="1" x14ac:dyDescent="0.3">
      <c r="B4" t="s">
        <v>5</v>
      </c>
      <c r="C4" s="128">
        <v>4</v>
      </c>
      <c r="D4" t="str">
        <f>VLOOKUP(C4,C9:D20,2,FALSE)</f>
        <v>April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4</v>
      </c>
      <c r="D6" t="str">
        <f>VLOOKUP(C6,E9:F20,2,FALSE)</f>
        <v>Januar - April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tabSelected="1" zoomScale="85" zoomScaleNormal="85" zoomScaleSheetLayoutView="85" workbookViewId="0">
      <selection activeCell="H5" sqref="H5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 customWidth="1"/>
    <col min="13" max="13" width="15.28515625" style="6" customWidth="1"/>
    <col min="14" max="14" width="9.28515625" style="6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358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361</v>
      </c>
      <c r="E10" s="125"/>
      <c r="F10" s="125"/>
      <c r="G10" s="125"/>
      <c r="H10" s="107" t="s">
        <v>32</v>
      </c>
      <c r="I10" s="120" t="s">
        <v>5</v>
      </c>
      <c r="J10" s="166" t="str">
        <f>'Analitika 2025'!L4</f>
        <v>April</v>
      </c>
      <c r="K10" s="167"/>
      <c r="L10" s="120" t="s">
        <v>6</v>
      </c>
      <c r="M10" s="166" t="str">
        <f>IF(J10="Januar","-",'Analitika 2025'!F4)</f>
        <v>Januar - April</v>
      </c>
      <c r="N10" s="167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39</v>
      </c>
      <c r="E13" s="22" t="s">
        <v>40</v>
      </c>
      <c r="F13" s="22"/>
      <c r="G13" s="23"/>
      <c r="H13" s="24"/>
      <c r="I13" s="24"/>
      <c r="J13" s="121">
        <f>VLOOKUP(D13,'Analitika 2025'!$C$9:$L$196,10,FALSE)</f>
        <v>559426081.79999995</v>
      </c>
      <c r="K13" s="116">
        <f>IFERROR($J13/$J$33,0)</f>
        <v>0.72622126313620916</v>
      </c>
      <c r="L13" s="109"/>
      <c r="M13" s="121">
        <f>IF($J$10="Januar","-",
VLOOKUP(D13,'Analitika 2025'!$C$9:$L$196,4,FALSE))</f>
        <v>723754160.00999999</v>
      </c>
      <c r="N13" s="116">
        <f>IF($J$10="Januar","-",IFERROR($M13/$M$33,0))</f>
        <v>0.48334312459096784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78</v>
      </c>
      <c r="E15" s="22" t="s">
        <v>79</v>
      </c>
      <c r="F15" s="22"/>
      <c r="G15" s="22"/>
      <c r="H15" s="24"/>
      <c r="I15" s="24"/>
      <c r="J15" s="121">
        <f>VLOOKUP(D15,'Analitika 2025'!$C$9:$L$196,10,FALSE)</f>
        <v>8137495.7899999991</v>
      </c>
      <c r="K15" s="116">
        <f>IFERROR($J15/$J$33,0)</f>
        <v>1.0563723543894631E-2</v>
      </c>
      <c r="L15" s="109"/>
      <c r="M15" s="121">
        <f>IF($J$10="Januar","-",
VLOOKUP(D15,'Analitika 2025'!$C$9:$L$196,4,FALSE))</f>
        <v>21269955.789999995</v>
      </c>
      <c r="N15" s="116">
        <f>IF($J$10="Januar","-",IFERROR($M15/$M$33,0))</f>
        <v>1.4204667081026932E-2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95</v>
      </c>
      <c r="E17" s="22" t="s">
        <v>96</v>
      </c>
      <c r="F17" s="22"/>
      <c r="G17" s="22"/>
      <c r="H17" s="24"/>
      <c r="I17" s="24"/>
      <c r="J17" s="121">
        <f>VLOOKUP(D17,'Analitika 2025'!$C$9:$L$196,10,FALSE)</f>
        <v>15574358.519999996</v>
      </c>
      <c r="K17" s="116">
        <f>IFERROR($J17/$J$33,0)</f>
        <v>2.0217917406600578E-2</v>
      </c>
      <c r="L17" s="109"/>
      <c r="M17" s="121">
        <f>IF($J$10="Januar","-",
VLOOKUP(D17,'Analitika 2025'!$C$9:$L$196,4,FALSE))</f>
        <v>57734154.420000002</v>
      </c>
      <c r="N17" s="116">
        <f>IF($J$10="Januar","-",IFERROR($M17/$M$33,0))</f>
        <v>3.8556471430291568E-2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115</v>
      </c>
      <c r="E19" s="22" t="s">
        <v>116</v>
      </c>
      <c r="F19" s="22"/>
      <c r="G19" s="22"/>
      <c r="H19" s="24"/>
      <c r="I19" s="24"/>
      <c r="J19" s="121">
        <f>VLOOKUP(D19,'Analitika 2025'!$C$9:$L$196,10,FALSE)</f>
        <v>21877992.75</v>
      </c>
      <c r="K19" s="116">
        <f>IFERROR($J19/$J$33,0)</f>
        <v>2.8401006042957481E-2</v>
      </c>
      <c r="L19" s="109"/>
      <c r="M19" s="121">
        <f>IF($J$10="Januar","-",
VLOOKUP(D19,'Analitika 2025'!$C$9:$L$196,4,FALSE))</f>
        <v>61512480.390000001</v>
      </c>
      <c r="N19" s="116">
        <f>IF($J$10="Januar","-",IFERROR($M19/$M$33,0))</f>
        <v>4.1079742426119448E-2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194</v>
      </c>
      <c r="E21" s="22" t="s">
        <v>195</v>
      </c>
      <c r="F21" s="22"/>
      <c r="G21" s="23"/>
      <c r="H21" s="24"/>
      <c r="I21" s="24"/>
      <c r="J21" s="121">
        <f>VLOOKUP(D21,'Analitika 2025'!$C$9:$L$196,10,FALSE)</f>
        <v>410362.52</v>
      </c>
      <c r="K21" s="116">
        <f>IFERROR($J21/$J$33,0)</f>
        <v>5.327137888517337E-4</v>
      </c>
      <c r="L21" s="109"/>
      <c r="M21" s="121">
        <f>IF($J$10="Januar","-",
VLOOKUP(D21,'Analitika 2025'!$C$9:$L$196,4,FALSE))</f>
        <v>3168808.2</v>
      </c>
      <c r="N21" s="116">
        <f>IF($J$10="Januar","-",IFERROR($M21/$M$33,0))</f>
        <v>2.1162181044960329E-3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214</v>
      </c>
      <c r="E23" s="22" t="s">
        <v>215</v>
      </c>
      <c r="F23" s="22"/>
      <c r="G23" s="22"/>
      <c r="H23" s="24"/>
      <c r="I23" s="24"/>
      <c r="J23" s="121">
        <f>VLOOKUP(D23,'Analitika 2025'!$C$9:$L$196,10,FALSE)</f>
        <v>575019.68999999994</v>
      </c>
      <c r="K23" s="116">
        <f>IFERROR($J23/$J$33,0)</f>
        <v>7.4646416959387352E-4</v>
      </c>
      <c r="L23" s="109"/>
      <c r="M23" s="121">
        <f>IF($J$10="Januar","-",
VLOOKUP(D23,'Analitika 2025'!$C$9:$L$196,4,FALSE))</f>
        <v>1955574.4500000002</v>
      </c>
      <c r="N23" s="116">
        <f>IF($J$10="Januar","-",IFERROR($M23/$M$33,0))</f>
        <v>1.3059869182930897E-3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234</v>
      </c>
      <c r="E25" s="22" t="s">
        <v>33</v>
      </c>
      <c r="F25" s="22"/>
      <c r="G25" s="22"/>
      <c r="H25" s="24"/>
      <c r="I25" s="24"/>
      <c r="J25" s="121">
        <f>VLOOKUP(D25,'Analitika 2025'!$C$9:$L$196,10,FALSE)</f>
        <v>36277948.719999999</v>
      </c>
      <c r="K25" s="116">
        <f>IFERROR($J25/$J$33,0)</f>
        <v>4.7094367961284821E-2</v>
      </c>
      <c r="L25" s="109"/>
      <c r="M25" s="121">
        <f>IF($J$10="Januar","-",
VLOOKUP(D25,'Analitika 2025'!$C$9:$L$196,4,FALSE))</f>
        <v>135706336.36000001</v>
      </c>
      <c r="N25" s="116">
        <f>IF($J$10="Januar","-",IFERROR($M25/$M$33,0))</f>
        <v>9.0628459589274069E-2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272</v>
      </c>
      <c r="E27" s="22" t="s">
        <v>273</v>
      </c>
      <c r="F27" s="22"/>
      <c r="G27" s="22"/>
      <c r="H27" s="24"/>
      <c r="I27" s="24"/>
      <c r="J27" s="121">
        <f>VLOOKUP(D27,'Analitika 2025'!$C$9:$L$196,10,FALSE)</f>
        <v>3856867.600000001</v>
      </c>
      <c r="K27" s="116">
        <f>IFERROR($J27/$J$33,0)</f>
        <v>5.0068084977533851E-3</v>
      </c>
      <c r="L27" s="109"/>
      <c r="M27" s="121">
        <f>IF($J$10="Januar","-",
VLOOKUP(D27,'Analitika 2025'!$C$9:$L$196,4,FALSE))</f>
        <v>12367789.330000002</v>
      </c>
      <c r="N27" s="116">
        <f>IF($J$10="Januar","-",IFERROR($M27/$M$33,0))</f>
        <v>8.2595531319121385E-3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292</v>
      </c>
      <c r="E29" s="22" t="s">
        <v>293</v>
      </c>
      <c r="F29" s="22"/>
      <c r="G29" s="23"/>
      <c r="H29" s="24"/>
      <c r="I29" s="24"/>
      <c r="J29" s="121">
        <f>VLOOKUP(D29,'Analitika 2025'!$C$9:$L$196,10,FALSE)</f>
        <v>28492170.190000005</v>
      </c>
      <c r="K29" s="116">
        <f>IFERROR($J29/$J$33,0)</f>
        <v>3.6987227621380542E-2</v>
      </c>
      <c r="L29" s="109"/>
      <c r="M29" s="121">
        <f>IF($J$10="Januar","-",
VLOOKUP(D29,'Analitika 2025'!$C$9:$L$196,4,FALSE))</f>
        <v>107008451.18000001</v>
      </c>
      <c r="N29" s="116">
        <f>IF($J$10="Januar","-",IFERROR($M29/$M$33,0))</f>
        <v>7.1463215009730116E-2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326</v>
      </c>
      <c r="E31" s="22" t="s">
        <v>327</v>
      </c>
      <c r="F31" s="22"/>
      <c r="G31" s="22"/>
      <c r="H31" s="24"/>
      <c r="I31" s="24"/>
      <c r="J31" s="121">
        <f>VLOOKUP(D31,'Analitika 2025'!$C$9:$L$196,10,FALSE)</f>
        <v>95696271.799999967</v>
      </c>
      <c r="K31" s="116">
        <f>IFERROR($J31/$J$33,0)</f>
        <v>0.12422850783147374</v>
      </c>
      <c r="L31" s="109"/>
      <c r="M31" s="121">
        <f>IF($J$10="Januar","-",
VLOOKUP(D31,'Analitika 2025'!$C$9:$L$196,4,FALSE))</f>
        <v>372914356.05999994</v>
      </c>
      <c r="N31" s="116">
        <f>IF($J$10="Januar","-",IFERROR($M31/$M$33,0))</f>
        <v>0.24904256171788869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770324569.38</v>
      </c>
      <c r="K33" s="118">
        <f>IFERROR($J33/$J$33,0)</f>
        <v>1</v>
      </c>
      <c r="L33" s="115"/>
      <c r="M33" s="124">
        <f>SUM(M13:M31)</f>
        <v>1497392066.1900001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c0kQNVgG4y8d80V2zLTesg/nzpSZn3KHU/Uwt5MnUMafRaAgzAYS7VlWmFl/LYopUdQYzuAovFP6S5JviR2ivA==" saltValue="x/lYTIg7qFzFA7JuIlOvr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zoomScale="85" zoomScaleNormal="85" zoomScaleSheetLayoutView="85" workbookViewId="0">
      <selection activeCell="C2" sqref="C2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363</v>
      </c>
      <c r="D4" s="130">
        <v>7965400000</v>
      </c>
      <c r="E4" s="41" t="s">
        <v>9</v>
      </c>
      <c r="F4" s="42" t="str">
        <f>Master!D6</f>
        <v>Januar - April</v>
      </c>
      <c r="G4" s="42"/>
      <c r="H4" s="42"/>
      <c r="I4" s="42"/>
      <c r="J4" s="42"/>
      <c r="K4" s="43" t="s">
        <v>10</v>
      </c>
      <c r="L4" s="44" t="str">
        <f>Master!D4</f>
        <v>April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2" t="s">
        <v>12</v>
      </c>
      <c r="G5" s="173"/>
      <c r="H5" s="173"/>
      <c r="I5" s="168" t="s">
        <v>28</v>
      </c>
      <c r="J5" s="169"/>
      <c r="K5" s="51" t="s">
        <v>11</v>
      </c>
      <c r="L5" s="172" t="s">
        <v>12</v>
      </c>
      <c r="M5" s="173"/>
      <c r="N5" s="173"/>
      <c r="O5" s="168" t="s">
        <v>28</v>
      </c>
      <c r="P5" s="169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359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70" t="s">
        <v>31</v>
      </c>
      <c r="D8" s="171"/>
      <c r="E8" s="137">
        <f>E9+E31+E42+E55+E97+E110+E123+E144+E157+E177</f>
        <v>1586311247.78</v>
      </c>
      <c r="F8" s="138">
        <f>F9+F31+F42+F55+F97+F110+F123+F144+F157+F177</f>
        <v>1497392066.1900001</v>
      </c>
      <c r="G8" s="139">
        <f t="shared" ref="G8" si="0">IFERROR(F8/E8,0)</f>
        <v>0.94394594269287324</v>
      </c>
      <c r="H8" s="140">
        <f>F8/$D$4</f>
        <v>0.1879870522748387</v>
      </c>
      <c r="I8" s="138">
        <f>I9+I31+I42+I55+I97+I110+I123+I144+I157+I177</f>
        <v>-88919181.590000123</v>
      </c>
      <c r="J8" s="141">
        <f t="shared" ref="J8:J9" si="1">IFERROR(I8/E8,0)</f>
        <v>-5.6054057307126919E-2</v>
      </c>
      <c r="K8" s="137">
        <f>K9+K31+K42+K55+K97+K110+K123+K144+K157+K177</f>
        <v>785215879.29999995</v>
      </c>
      <c r="L8" s="138">
        <f>L9+L31+L42+L55+L97+L110+L123+L144+L157+L177</f>
        <v>770324569.38</v>
      </c>
      <c r="M8" s="139">
        <f>IFERROR(L8/K8,0)</f>
        <v>0.981035393816443</v>
      </c>
      <c r="N8" s="140">
        <f>L8/$D$4</f>
        <v>9.6708836892058156E-2</v>
      </c>
      <c r="O8" s="138">
        <f>O9+O31+O42+O55+O97+O110+O123+O144+O157+O177</f>
        <v>-14891309.920000147</v>
      </c>
      <c r="P8" s="141">
        <f t="shared" ref="P8:P9" si="2">IFERROR(O8/K8,0)</f>
        <v>-1.8964606183557282E-2</v>
      </c>
      <c r="Q8" s="71"/>
    </row>
    <row r="9" spans="2:17" s="72" customFormat="1" ht="12.75" x14ac:dyDescent="0.2">
      <c r="B9" s="70"/>
      <c r="C9" s="131" t="s">
        <v>39</v>
      </c>
      <c r="D9" s="132" t="s">
        <v>40</v>
      </c>
      <c r="E9" s="142">
        <f>IFERROR(VLOOKUP($C9,'2025'!$C$205:$U$392,19,FALSE),0)</f>
        <v>753055803.37</v>
      </c>
      <c r="F9" s="143">
        <f>IFERROR(VLOOKUP($C9,'2025'!$C$8:$U$195,19,FALSE),0)</f>
        <v>723754160.00999999</v>
      </c>
      <c r="G9" s="144">
        <f t="shared" ref="G9" si="3">IFERROR(F9/E9,0)</f>
        <v>0.96108967857511729</v>
      </c>
      <c r="H9" s="145">
        <f t="shared" ref="H9" si="4">F9/$D$4</f>
        <v>9.0862249229166137E-2</v>
      </c>
      <c r="I9" s="143">
        <f t="shared" ref="I9" si="5">F9-E9</f>
        <v>-29301643.360000014</v>
      </c>
      <c r="J9" s="146">
        <f t="shared" si="1"/>
        <v>-3.8910321424882766E-2</v>
      </c>
      <c r="K9" s="142">
        <f>VLOOKUP($C9,'2025'!$C$205:$U$392,VLOOKUP($L$4,Master!$D$9:$G$20,4,FALSE),FALSE)</f>
        <v>558926825.23000002</v>
      </c>
      <c r="L9" s="143">
        <f>VLOOKUP($C9,'2025'!$C$8:$U$195,VLOOKUP($L$4,Master!$D$9:$G$20,4,FALSE),FALSE)</f>
        <v>559426081.79999995</v>
      </c>
      <c r="M9" s="145">
        <f>IFERROR(L9/K9,0)</f>
        <v>1.0008932413823481</v>
      </c>
      <c r="N9" s="145">
        <f>L9/$D$4</f>
        <v>7.0232013684184094E-2</v>
      </c>
      <c r="O9" s="143">
        <f>L9-K9</f>
        <v>499256.56999993324</v>
      </c>
      <c r="P9" s="146">
        <f t="shared" si="2"/>
        <v>8.9324138234819501E-4</v>
      </c>
      <c r="Q9" s="71"/>
    </row>
    <row r="10" spans="2:17" s="72" customFormat="1" ht="25.5" x14ac:dyDescent="0.2">
      <c r="B10" s="70"/>
      <c r="C10" s="133" t="s">
        <v>41</v>
      </c>
      <c r="D10" s="134" t="s">
        <v>42</v>
      </c>
      <c r="E10" s="147">
        <f>IFERROR(VLOOKUP($C10,'2025'!$C$205:$U$392,19,FALSE),0)</f>
        <v>685616950.3499999</v>
      </c>
      <c r="F10" s="148">
        <f>IFERROR(VLOOKUP($C10,'2025'!$C$8:$U$195,19,FALSE),0)</f>
        <v>650312103.07000005</v>
      </c>
      <c r="G10" s="149">
        <f t="shared" ref="G10:G73" si="6">IFERROR(F10/E10,0)</f>
        <v>0.94850645500818331</v>
      </c>
      <c r="H10" s="150">
        <f t="shared" ref="H10:H73" si="7">F10/$D$4</f>
        <v>8.1642115031260204E-2</v>
      </c>
      <c r="I10" s="148">
        <f t="shared" ref="I10:I73" si="8">F10-E10</f>
        <v>-35304847.279999852</v>
      </c>
      <c r="J10" s="151">
        <f t="shared" ref="J10:J73" si="9">IFERROR(I10/E10,0)</f>
        <v>-5.1493544991816666E-2</v>
      </c>
      <c r="K10" s="147">
        <f>VLOOKUP($C10,'2025'!$C$205:$U$392,VLOOKUP($L$4,Master!$D$9:$G$20,4,FALSE),FALSE)</f>
        <v>532093282.90999997</v>
      </c>
      <c r="L10" s="148">
        <f>VLOOKUP($C10,'2025'!$C$8:$U$195,VLOOKUP($L$4,Master!$D$9:$G$20,4,FALSE),FALSE)</f>
        <v>522785254.95000005</v>
      </c>
      <c r="M10" s="150">
        <f t="shared" ref="M10:M73" si="10">IFERROR(L10/K10,0)</f>
        <v>0.98250677417107268</v>
      </c>
      <c r="N10" s="150">
        <f t="shared" ref="N10:N73" si="11">L10/$D$4</f>
        <v>6.5632015335074206E-2</v>
      </c>
      <c r="O10" s="148">
        <f t="shared" ref="O10:O73" si="12">L10-K10</f>
        <v>-9308027.9599999189</v>
      </c>
      <c r="P10" s="151">
        <f t="shared" ref="P10:P73" si="13">IFERROR(O10/K10,0)</f>
        <v>-1.7493225828927275E-2</v>
      </c>
      <c r="Q10" s="71"/>
    </row>
    <row r="11" spans="2:17" s="72" customFormat="1" ht="12.75" x14ac:dyDescent="0.2">
      <c r="B11" s="70"/>
      <c r="C11" s="98" t="s">
        <v>43</v>
      </c>
      <c r="D11" s="99" t="s">
        <v>44</v>
      </c>
      <c r="E11" s="152">
        <f>IFERROR(VLOOKUP($C11,'2025'!$C$205:$U$392,19,FALSE),0)</f>
        <v>15476485.299999986</v>
      </c>
      <c r="F11" s="153">
        <f>IFERROR(VLOOKUP($C11,'2025'!$C$8:$U$195,19,FALSE),0)</f>
        <v>11702929.350000001</v>
      </c>
      <c r="G11" s="154">
        <f t="shared" si="6"/>
        <v>0.75617487582920473</v>
      </c>
      <c r="H11" s="155">
        <f t="shared" si="7"/>
        <v>1.46922054761845E-3</v>
      </c>
      <c r="I11" s="156">
        <f t="shared" si="8"/>
        <v>-3773555.9499999844</v>
      </c>
      <c r="J11" s="157">
        <f t="shared" si="9"/>
        <v>-0.24382512417079527</v>
      </c>
      <c r="K11" s="163">
        <f>VLOOKUP($C11,'2025'!$C$205:$U$392,VLOOKUP($L$4,Master!$D$9:$G$20,4,FALSE),FALSE)</f>
        <v>4128776.0899999966</v>
      </c>
      <c r="L11" s="164">
        <f>VLOOKUP($C11,'2025'!$C$8:$U$195,VLOOKUP($L$4,Master!$D$9:$G$20,4,FALSE),FALSE)</f>
        <v>4060805.9100000006</v>
      </c>
      <c r="M11" s="155">
        <f t="shared" si="10"/>
        <v>0.98353745068311615</v>
      </c>
      <c r="N11" s="155">
        <f t="shared" si="11"/>
        <v>5.0980564817837155E-4</v>
      </c>
      <c r="O11" s="156">
        <f t="shared" si="12"/>
        <v>-67970.179999995977</v>
      </c>
      <c r="P11" s="157">
        <f t="shared" si="13"/>
        <v>-1.6462549316883887E-2</v>
      </c>
      <c r="Q11" s="71"/>
    </row>
    <row r="12" spans="2:17" s="72" customFormat="1" ht="12.75" x14ac:dyDescent="0.2">
      <c r="B12" s="70"/>
      <c r="C12" s="98" t="s">
        <v>45</v>
      </c>
      <c r="D12" s="99" t="s">
        <v>46</v>
      </c>
      <c r="E12" s="152">
        <f>IFERROR(VLOOKUP($C12,'2025'!$C$205:$U$392,19,FALSE),0)</f>
        <v>662349653.79999995</v>
      </c>
      <c r="F12" s="153">
        <f>IFERROR(VLOOKUP($C12,'2025'!$C$8:$U$195,19,FALSE),0)</f>
        <v>631762146.25999999</v>
      </c>
      <c r="G12" s="154">
        <f t="shared" si="6"/>
        <v>0.95381969724825122</v>
      </c>
      <c r="H12" s="155">
        <f t="shared" si="7"/>
        <v>7.931329829763728E-2</v>
      </c>
      <c r="I12" s="156">
        <f t="shared" si="8"/>
        <v>-30587507.539999962</v>
      </c>
      <c r="J12" s="157">
        <f t="shared" si="9"/>
        <v>-4.6180302751748739E-2</v>
      </c>
      <c r="K12" s="163">
        <f>VLOOKUP($C12,'2025'!$C$205:$U$392,VLOOKUP($L$4,Master!$D$9:$G$20,4,FALSE),FALSE)</f>
        <v>525852716.72999996</v>
      </c>
      <c r="L12" s="164">
        <f>VLOOKUP($C12,'2025'!$C$8:$U$195,VLOOKUP($L$4,Master!$D$9:$G$20,4,FALSE),FALSE)</f>
        <v>516639659.74000001</v>
      </c>
      <c r="M12" s="155">
        <f t="shared" si="10"/>
        <v>0.98247977675709064</v>
      </c>
      <c r="N12" s="155">
        <f t="shared" si="11"/>
        <v>6.4860479039345165E-2</v>
      </c>
      <c r="O12" s="156">
        <f t="shared" si="12"/>
        <v>-9213056.9899999499</v>
      </c>
      <c r="P12" s="157">
        <f t="shared" si="13"/>
        <v>-1.7520223242909309E-2</v>
      </c>
      <c r="Q12" s="71"/>
    </row>
    <row r="13" spans="2:17" s="72" customFormat="1" ht="12.75" x14ac:dyDescent="0.2">
      <c r="B13" s="70"/>
      <c r="C13" s="98" t="s">
        <v>47</v>
      </c>
      <c r="D13" s="99" t="s">
        <v>48</v>
      </c>
      <c r="E13" s="152">
        <f>IFERROR(VLOOKUP($C13,'2025'!$C$205:$U$392,19,FALSE),0)</f>
        <v>7790811.2500000093</v>
      </c>
      <c r="F13" s="153">
        <f>IFERROR(VLOOKUP($C13,'2025'!$C$8:$U$195,19,FALSE),0)</f>
        <v>6847027.4599999972</v>
      </c>
      <c r="G13" s="154">
        <f t="shared" si="6"/>
        <v>0.87885936910613627</v>
      </c>
      <c r="H13" s="155">
        <f t="shared" si="7"/>
        <v>8.59596186004469E-4</v>
      </c>
      <c r="I13" s="156">
        <f t="shared" si="8"/>
        <v>-943783.79000001214</v>
      </c>
      <c r="J13" s="157">
        <f t="shared" si="9"/>
        <v>-0.12114063089386372</v>
      </c>
      <c r="K13" s="163">
        <f>VLOOKUP($C13,'2025'!$C$205:$U$392,VLOOKUP($L$4,Master!$D$9:$G$20,4,FALSE),FALSE)</f>
        <v>2111790.090000004</v>
      </c>
      <c r="L13" s="164">
        <f>VLOOKUP($C13,'2025'!$C$8:$U$195,VLOOKUP($L$4,Master!$D$9:$G$20,4,FALSE),FALSE)</f>
        <v>2084789.2999999993</v>
      </c>
      <c r="M13" s="155">
        <f t="shared" si="10"/>
        <v>0.98721426427377323</v>
      </c>
      <c r="N13" s="155">
        <f t="shared" si="11"/>
        <v>2.6173064755065649E-4</v>
      </c>
      <c r="O13" s="156">
        <f t="shared" si="12"/>
        <v>-27000.790000004694</v>
      </c>
      <c r="P13" s="157">
        <f t="shared" si="13"/>
        <v>-1.2785735726226767E-2</v>
      </c>
      <c r="Q13" s="71"/>
    </row>
    <row r="14" spans="2:17" s="72" customFormat="1" ht="12.75" x14ac:dyDescent="0.2">
      <c r="B14" s="70"/>
      <c r="C14" s="133" t="s">
        <v>49</v>
      </c>
      <c r="D14" s="134" t="s">
        <v>50</v>
      </c>
      <c r="E14" s="147">
        <f>IFERROR(VLOOKUP($C14,'2025'!$C$205:$U$392,19,FALSE),0)</f>
        <v>0</v>
      </c>
      <c r="F14" s="148">
        <f>IFERROR(VLOOKUP($C14,'2025'!$C$8:$U$195,19,FALSE),0)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VLOOKUP($C14,'2025'!$C$205:$U$392,VLOOKUP($L$4,Master!$D$9:$G$20,4,FALSE),FALSE)</f>
        <v>0</v>
      </c>
      <c r="L14" s="148">
        <f>VLOOKUP($C14,'2025'!$C$8:$U$195,VLOOKUP($L$4,Master!$D$9:$G$20,4,FALSE),FALSE)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51</v>
      </c>
      <c r="D15" s="99" t="s">
        <v>52</v>
      </c>
      <c r="E15" s="152">
        <f>IFERROR(VLOOKUP($C15,'2025'!$C$205:$U$392,19,FALSE),0)</f>
        <v>0</v>
      </c>
      <c r="F15" s="153">
        <f>IFERROR(VLOOKUP($C15,'2025'!$C$8:$U$195,19,FALSE),0)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VLOOKUP($C15,'2025'!$C$205:$U$392,VLOOKUP($L$4,Master!$D$9:$G$20,4,FALSE),FALSE)</f>
        <v>0</v>
      </c>
      <c r="L15" s="164">
        <f>VLOOKUP($C15,'2025'!$C$8:$U$195,VLOOKUP($L$4,Master!$D$9:$G$20,4,FALSE),FALSE)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53</v>
      </c>
      <c r="D16" s="99" t="s">
        <v>54</v>
      </c>
      <c r="E16" s="152">
        <f>IFERROR(VLOOKUP($C16,'2025'!$C$205:$U$392,19,FALSE),0)</f>
        <v>0</v>
      </c>
      <c r="F16" s="153">
        <f>IFERROR(VLOOKUP($C16,'2025'!$C$8:$U$195,19,FALSE),0)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VLOOKUP($C16,'2025'!$C$205:$U$392,VLOOKUP($L$4,Master!$D$9:$G$20,4,FALSE),FALSE)</f>
        <v>0</v>
      </c>
      <c r="L16" s="164">
        <f>VLOOKUP($C16,'2025'!$C$8:$U$195,VLOOKUP($L$4,Master!$D$9:$G$20,4,FALSE),FALSE)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55</v>
      </c>
      <c r="D17" s="134" t="s">
        <v>56</v>
      </c>
      <c r="E17" s="147">
        <f>IFERROR(VLOOKUP($C17,'2025'!$C$205:$U$392,19,FALSE),0)</f>
        <v>5693409.540000001</v>
      </c>
      <c r="F17" s="148">
        <f>IFERROR(VLOOKUP($C17,'2025'!$C$8:$U$195,19,FALSE),0)</f>
        <v>3454515.5</v>
      </c>
      <c r="G17" s="149">
        <f t="shared" si="6"/>
        <v>0.60675689597414761</v>
      </c>
      <c r="H17" s="150">
        <f t="shared" si="7"/>
        <v>4.3369014738745074E-4</v>
      </c>
      <c r="I17" s="148">
        <f t="shared" si="8"/>
        <v>-2238894.040000001</v>
      </c>
      <c r="J17" s="151">
        <f t="shared" si="9"/>
        <v>-0.39324310402585244</v>
      </c>
      <c r="K17" s="147">
        <f>VLOOKUP($C17,'2025'!$C$205:$U$392,VLOOKUP($L$4,Master!$D$9:$G$20,4,FALSE),FALSE)</f>
        <v>2168975.4800000009</v>
      </c>
      <c r="L17" s="148">
        <f>VLOOKUP($C17,'2025'!$C$8:$U$195,VLOOKUP($L$4,Master!$D$9:$G$20,4,FALSE),FALSE)</f>
        <v>923174.38000000012</v>
      </c>
      <c r="M17" s="150">
        <f t="shared" si="10"/>
        <v>0.42562693239851646</v>
      </c>
      <c r="N17" s="150">
        <f t="shared" si="11"/>
        <v>1.158980565947724E-4</v>
      </c>
      <c r="O17" s="148">
        <f t="shared" si="12"/>
        <v>-1245801.1000000008</v>
      </c>
      <c r="P17" s="151">
        <f t="shared" si="13"/>
        <v>-0.57437306760148354</v>
      </c>
      <c r="Q17" s="71"/>
    </row>
    <row r="18" spans="2:17" s="72" customFormat="1" ht="12.75" x14ac:dyDescent="0.2">
      <c r="B18" s="70"/>
      <c r="C18" s="98" t="s">
        <v>57</v>
      </c>
      <c r="D18" s="99" t="s">
        <v>58</v>
      </c>
      <c r="E18" s="152">
        <f>IFERROR(VLOOKUP($C18,'2025'!$C$205:$U$392,19,FALSE),0)</f>
        <v>1040952.57</v>
      </c>
      <c r="F18" s="153">
        <f>IFERROR(VLOOKUP($C18,'2025'!$C$8:$U$195,19,FALSE),0)</f>
        <v>1076090.9599999997</v>
      </c>
      <c r="G18" s="154">
        <f t="shared" si="6"/>
        <v>1.0337559952419348</v>
      </c>
      <c r="H18" s="155">
        <f t="shared" si="7"/>
        <v>1.3509565872398118E-4</v>
      </c>
      <c r="I18" s="156">
        <f t="shared" si="8"/>
        <v>35138.389999999781</v>
      </c>
      <c r="J18" s="157">
        <f t="shared" si="9"/>
        <v>3.3755995241934782E-2</v>
      </c>
      <c r="K18" s="163">
        <f>VLOOKUP($C18,'2025'!$C$205:$U$392,VLOOKUP($L$4,Master!$D$9:$G$20,4,FALSE),FALSE)</f>
        <v>307779.71000000008</v>
      </c>
      <c r="L18" s="164">
        <f>VLOOKUP($C18,'2025'!$C$8:$U$195,VLOOKUP($L$4,Master!$D$9:$G$20,4,FALSE),FALSE)</f>
        <v>241735.72000000003</v>
      </c>
      <c r="M18" s="155">
        <f t="shared" si="10"/>
        <v>0.7854179861304047</v>
      </c>
      <c r="N18" s="155">
        <f t="shared" si="11"/>
        <v>3.0348221056067495E-5</v>
      </c>
      <c r="O18" s="156">
        <f t="shared" si="12"/>
        <v>-66043.990000000049</v>
      </c>
      <c r="P18" s="157">
        <f t="shared" si="13"/>
        <v>-0.21458201386959533</v>
      </c>
      <c r="Q18" s="71"/>
    </row>
    <row r="19" spans="2:17" s="72" customFormat="1" ht="12.75" x14ac:dyDescent="0.2">
      <c r="B19" s="70"/>
      <c r="C19" s="98" t="s">
        <v>59</v>
      </c>
      <c r="D19" s="99" t="s">
        <v>60</v>
      </c>
      <c r="E19" s="152">
        <f>IFERROR(VLOOKUP($C19,'2025'!$C$205:$U$392,19,FALSE),0)</f>
        <v>889624.9600000002</v>
      </c>
      <c r="F19" s="153">
        <f>IFERROR(VLOOKUP($C19,'2025'!$C$8:$U$195,19,FALSE),0)</f>
        <v>663043.25</v>
      </c>
      <c r="G19" s="154">
        <f t="shared" si="6"/>
        <v>0.74530648285767509</v>
      </c>
      <c r="H19" s="155">
        <f t="shared" si="7"/>
        <v>8.3240421071132642E-5</v>
      </c>
      <c r="I19" s="156">
        <f t="shared" si="8"/>
        <v>-226581.7100000002</v>
      </c>
      <c r="J19" s="157">
        <f t="shared" si="9"/>
        <v>-0.25469351714232497</v>
      </c>
      <c r="K19" s="163">
        <f>VLOOKUP($C19,'2025'!$C$205:$U$392,VLOOKUP($L$4,Master!$D$9:$G$20,4,FALSE),FALSE)</f>
        <v>230791.57000000004</v>
      </c>
      <c r="L19" s="164">
        <f>VLOOKUP($C19,'2025'!$C$8:$U$195,VLOOKUP($L$4,Master!$D$9:$G$20,4,FALSE),FALSE)</f>
        <v>189268.93999999994</v>
      </c>
      <c r="M19" s="155">
        <f t="shared" si="10"/>
        <v>0.8200860196063483</v>
      </c>
      <c r="N19" s="155">
        <f t="shared" si="11"/>
        <v>2.3761385492253992E-5</v>
      </c>
      <c r="O19" s="156">
        <f t="shared" si="12"/>
        <v>-41522.630000000092</v>
      </c>
      <c r="P19" s="157">
        <f t="shared" si="13"/>
        <v>-0.17991398039365167</v>
      </c>
      <c r="Q19" s="71"/>
    </row>
    <row r="20" spans="2:17" s="72" customFormat="1" ht="12.75" x14ac:dyDescent="0.2">
      <c r="B20" s="70"/>
      <c r="C20" s="98" t="s">
        <v>61</v>
      </c>
      <c r="D20" s="99" t="s">
        <v>62</v>
      </c>
      <c r="E20" s="152">
        <f>IFERROR(VLOOKUP($C20,'2025'!$C$205:$U$392,19,FALSE),0)</f>
        <v>3762832.0100000012</v>
      </c>
      <c r="F20" s="153">
        <f>IFERROR(VLOOKUP($C20,'2025'!$C$8:$U$195,19,FALSE),0)</f>
        <v>1715381.2900000003</v>
      </c>
      <c r="G20" s="154">
        <f t="shared" si="6"/>
        <v>0.45587506575931347</v>
      </c>
      <c r="H20" s="155">
        <f t="shared" si="7"/>
        <v>2.1535406759233688E-4</v>
      </c>
      <c r="I20" s="156">
        <f t="shared" si="8"/>
        <v>-2047450.7200000009</v>
      </c>
      <c r="J20" s="157">
        <f t="shared" si="9"/>
        <v>-0.54412493424068653</v>
      </c>
      <c r="K20" s="163">
        <f>VLOOKUP($C20,'2025'!$C$205:$U$392,VLOOKUP($L$4,Master!$D$9:$G$20,4,FALSE),FALSE)</f>
        <v>1630404.2000000007</v>
      </c>
      <c r="L20" s="164">
        <f>VLOOKUP($C20,'2025'!$C$8:$U$195,VLOOKUP($L$4,Master!$D$9:$G$20,4,FALSE),FALSE)</f>
        <v>492169.72000000015</v>
      </c>
      <c r="M20" s="155">
        <f t="shared" si="10"/>
        <v>0.30186975720499243</v>
      </c>
      <c r="N20" s="155">
        <f t="shared" si="11"/>
        <v>6.1788450046450924E-5</v>
      </c>
      <c r="O20" s="156">
        <f t="shared" si="12"/>
        <v>-1138234.4800000004</v>
      </c>
      <c r="P20" s="157">
        <f t="shared" si="13"/>
        <v>-0.69813024279500746</v>
      </c>
      <c r="Q20" s="71"/>
    </row>
    <row r="21" spans="2:17" s="72" customFormat="1" ht="12.75" x14ac:dyDescent="0.2">
      <c r="B21" s="70"/>
      <c r="C21" s="133" t="s">
        <v>63</v>
      </c>
      <c r="D21" s="134" t="s">
        <v>64</v>
      </c>
      <c r="E21" s="147">
        <f>IFERROR(VLOOKUP($C21,'2025'!$C$205:$U$392,19,FALSE),0)</f>
        <v>3745076.13</v>
      </c>
      <c r="F21" s="148">
        <f>IFERROR(VLOOKUP($C21,'2025'!$C$8:$U$195,19,FALSE),0)</f>
        <v>1375171.7999999998</v>
      </c>
      <c r="G21" s="149">
        <f t="shared" si="6"/>
        <v>0.36719461828403466</v>
      </c>
      <c r="H21" s="150">
        <f t="shared" si="7"/>
        <v>1.7264315665252214E-4</v>
      </c>
      <c r="I21" s="148">
        <f t="shared" si="8"/>
        <v>-2369904.33</v>
      </c>
      <c r="J21" s="151">
        <f t="shared" si="9"/>
        <v>-0.63280538171596534</v>
      </c>
      <c r="K21" s="147">
        <f>VLOOKUP($C21,'2025'!$C$205:$U$392,VLOOKUP($L$4,Master!$D$9:$G$20,4,FALSE),FALSE)</f>
        <v>1641553.82</v>
      </c>
      <c r="L21" s="148">
        <f>VLOOKUP($C21,'2025'!$C$8:$U$195,VLOOKUP($L$4,Master!$D$9:$G$20,4,FALSE),FALSE)</f>
        <v>736897.63999999978</v>
      </c>
      <c r="M21" s="150">
        <f t="shared" si="10"/>
        <v>0.4489025160320359</v>
      </c>
      <c r="N21" s="150">
        <f t="shared" si="11"/>
        <v>9.2512320787405507E-5</v>
      </c>
      <c r="O21" s="148">
        <f t="shared" si="12"/>
        <v>-904656.18000000028</v>
      </c>
      <c r="P21" s="151">
        <f t="shared" si="13"/>
        <v>-0.5510974839679641</v>
      </c>
      <c r="Q21" s="71"/>
    </row>
    <row r="22" spans="2:17" s="72" customFormat="1" ht="12.75" x14ac:dyDescent="0.2">
      <c r="B22" s="70"/>
      <c r="C22" s="98" t="s">
        <v>65</v>
      </c>
      <c r="D22" s="99" t="s">
        <v>64</v>
      </c>
      <c r="E22" s="152">
        <f>IFERROR(VLOOKUP($C22,'2025'!$C$205:$U$392,19,FALSE),0)</f>
        <v>3745076.13</v>
      </c>
      <c r="F22" s="153">
        <f>IFERROR(VLOOKUP($C22,'2025'!$C$8:$U$195,19,FALSE),0)</f>
        <v>1375171.7999999998</v>
      </c>
      <c r="G22" s="154">
        <f t="shared" si="6"/>
        <v>0.36719461828403466</v>
      </c>
      <c r="H22" s="155">
        <f t="shared" si="7"/>
        <v>1.7264315665252214E-4</v>
      </c>
      <c r="I22" s="156">
        <f t="shared" si="8"/>
        <v>-2369904.33</v>
      </c>
      <c r="J22" s="157">
        <f t="shared" si="9"/>
        <v>-0.63280538171596534</v>
      </c>
      <c r="K22" s="163">
        <f>VLOOKUP($C22,'2025'!$C$205:$U$392,VLOOKUP($L$4,Master!$D$9:$G$20,4,FALSE),FALSE)</f>
        <v>1641553.82</v>
      </c>
      <c r="L22" s="164">
        <f>VLOOKUP($C22,'2025'!$C$8:$U$195,VLOOKUP($L$4,Master!$D$9:$G$20,4,FALSE),FALSE)</f>
        <v>736897.63999999978</v>
      </c>
      <c r="M22" s="155">
        <f t="shared" si="10"/>
        <v>0.4489025160320359</v>
      </c>
      <c r="N22" s="155">
        <f t="shared" si="11"/>
        <v>9.2512320787405507E-5</v>
      </c>
      <c r="O22" s="156">
        <f t="shared" si="12"/>
        <v>-904656.18000000028</v>
      </c>
      <c r="P22" s="157">
        <f t="shared" si="13"/>
        <v>-0.5510974839679641</v>
      </c>
      <c r="Q22" s="71"/>
    </row>
    <row r="23" spans="2:17" s="72" customFormat="1" ht="12.75" x14ac:dyDescent="0.2">
      <c r="B23" s="70"/>
      <c r="C23" s="133" t="s">
        <v>66</v>
      </c>
      <c r="D23" s="134" t="s">
        <v>67</v>
      </c>
      <c r="E23" s="147">
        <f>IFERROR(VLOOKUP($C23,'2025'!$C$205:$U$392,19,FALSE),0)</f>
        <v>0</v>
      </c>
      <c r="F23" s="148">
        <f>IFERROR(VLOOKUP($C23,'2025'!$C$8:$U$195,19,FALSE),0)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VLOOKUP($C23,'2025'!$C$205:$U$392,VLOOKUP($L$4,Master!$D$9:$G$20,4,FALSE),FALSE)</f>
        <v>0</v>
      </c>
      <c r="L23" s="148">
        <f>VLOOKUP($C23,'2025'!$C$8:$U$195,VLOOKUP($L$4,Master!$D$9:$G$20,4,FALSE),FALSE)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68</v>
      </c>
      <c r="D24" s="99" t="s">
        <v>67</v>
      </c>
      <c r="E24" s="152">
        <f>IFERROR(VLOOKUP($C24,'2025'!$C$205:$U$392,19,FALSE),0)</f>
        <v>0</v>
      </c>
      <c r="F24" s="153">
        <f>IFERROR(VLOOKUP($C24,'2025'!$C$8:$U$195,19,FALSE),0)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VLOOKUP($C24,'2025'!$C$205:$U$392,VLOOKUP($L$4,Master!$D$9:$G$20,4,FALSE),FALSE)</f>
        <v>0</v>
      </c>
      <c r="L24" s="164">
        <f>VLOOKUP($C24,'2025'!$C$8:$U$195,VLOOKUP($L$4,Master!$D$9:$G$20,4,FALSE),FALSE)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69</v>
      </c>
      <c r="D25" s="134" t="s">
        <v>70</v>
      </c>
      <c r="E25" s="147">
        <f>IFERROR(VLOOKUP($C25,'2025'!$C$205:$U$392,19,FALSE),0)</f>
        <v>1078185.0799999996</v>
      </c>
      <c r="F25" s="148">
        <f>IFERROR(VLOOKUP($C25,'2025'!$C$8:$U$195,19,FALSE),0)</f>
        <v>881648.61</v>
      </c>
      <c r="G25" s="149">
        <f t="shared" si="6"/>
        <v>0.8177154612452997</v>
      </c>
      <c r="H25" s="150">
        <f t="shared" si="7"/>
        <v>1.1068478795791799E-4</v>
      </c>
      <c r="I25" s="148">
        <f t="shared" si="8"/>
        <v>-196536.46999999962</v>
      </c>
      <c r="J25" s="151">
        <f t="shared" si="9"/>
        <v>-0.18228453875470035</v>
      </c>
      <c r="K25" s="147">
        <f>VLOOKUP($C25,'2025'!$C$205:$U$392,VLOOKUP($L$4,Master!$D$9:$G$20,4,FALSE),FALSE)</f>
        <v>280900.15999999997</v>
      </c>
      <c r="L25" s="148">
        <f>VLOOKUP($C25,'2025'!$C$8:$U$195,VLOOKUP($L$4,Master!$D$9:$G$20,4,FALSE),FALSE)</f>
        <v>308890.64</v>
      </c>
      <c r="M25" s="150">
        <f t="shared" si="10"/>
        <v>1.099645653459222</v>
      </c>
      <c r="N25" s="150">
        <f t="shared" si="11"/>
        <v>3.8779049388605723E-5</v>
      </c>
      <c r="O25" s="148">
        <f t="shared" si="12"/>
        <v>27990.48000000004</v>
      </c>
      <c r="P25" s="151">
        <f t="shared" si="13"/>
        <v>9.9645653459222105E-2</v>
      </c>
      <c r="Q25" s="71"/>
    </row>
    <row r="26" spans="2:17" s="72" customFormat="1" ht="12.75" x14ac:dyDescent="0.2">
      <c r="B26" s="70"/>
      <c r="C26" s="98" t="s">
        <v>71</v>
      </c>
      <c r="D26" s="99" t="s">
        <v>70</v>
      </c>
      <c r="E26" s="152">
        <f>IFERROR(VLOOKUP($C26,'2025'!$C$205:$U$392,19,FALSE),0)</f>
        <v>1078185.0799999996</v>
      </c>
      <c r="F26" s="153">
        <f>IFERROR(VLOOKUP($C26,'2025'!$C$8:$U$195,19,FALSE),0)</f>
        <v>881648.61</v>
      </c>
      <c r="G26" s="154">
        <f t="shared" si="6"/>
        <v>0.8177154612452997</v>
      </c>
      <c r="H26" s="155">
        <f t="shared" si="7"/>
        <v>1.1068478795791799E-4</v>
      </c>
      <c r="I26" s="156">
        <f t="shared" si="8"/>
        <v>-196536.46999999962</v>
      </c>
      <c r="J26" s="157">
        <f t="shared" si="9"/>
        <v>-0.18228453875470035</v>
      </c>
      <c r="K26" s="163">
        <f>VLOOKUP($C26,'2025'!$C$205:$U$392,VLOOKUP($L$4,Master!$D$9:$G$20,4,FALSE),FALSE)</f>
        <v>280900.15999999997</v>
      </c>
      <c r="L26" s="164">
        <f>VLOOKUP($C26,'2025'!$C$8:$U$195,VLOOKUP($L$4,Master!$D$9:$G$20,4,FALSE),FALSE)</f>
        <v>308890.64</v>
      </c>
      <c r="M26" s="155">
        <f t="shared" si="10"/>
        <v>1.099645653459222</v>
      </c>
      <c r="N26" s="155">
        <f t="shared" si="11"/>
        <v>3.8779049388605723E-5</v>
      </c>
      <c r="O26" s="156">
        <f t="shared" si="12"/>
        <v>27990.48000000004</v>
      </c>
      <c r="P26" s="157">
        <f t="shared" si="13"/>
        <v>9.9645653459222105E-2</v>
      </c>
      <c r="Q26" s="71"/>
    </row>
    <row r="27" spans="2:17" s="72" customFormat="1" ht="12.75" x14ac:dyDescent="0.2">
      <c r="B27" s="70"/>
      <c r="C27" s="133" t="s">
        <v>72</v>
      </c>
      <c r="D27" s="134" t="s">
        <v>73</v>
      </c>
      <c r="E27" s="147">
        <f>IFERROR(VLOOKUP($C27,'2025'!$C$205:$U$392,19,FALSE),0)</f>
        <v>56922182.270000011</v>
      </c>
      <c r="F27" s="148">
        <f>IFERROR(VLOOKUP($C27,'2025'!$C$8:$U$195,19,FALSE),0)</f>
        <v>67730721.030000001</v>
      </c>
      <c r="G27" s="149">
        <f t="shared" si="6"/>
        <v>1.1898827193365786</v>
      </c>
      <c r="H27" s="150">
        <f t="shared" si="7"/>
        <v>8.503116105908053E-3</v>
      </c>
      <c r="I27" s="148">
        <f t="shared" si="8"/>
        <v>10808538.75999999</v>
      </c>
      <c r="J27" s="151">
        <f t="shared" si="9"/>
        <v>0.18988271933657874</v>
      </c>
      <c r="K27" s="147">
        <f>VLOOKUP($C27,'2025'!$C$205:$U$392,VLOOKUP($L$4,Master!$D$9:$G$20,4,FALSE),FALSE)</f>
        <v>22742112.860000003</v>
      </c>
      <c r="L27" s="148">
        <f>VLOOKUP($C27,'2025'!$C$8:$U$195,VLOOKUP($L$4,Master!$D$9:$G$20,4,FALSE),FALSE)</f>
        <v>34671864.189999998</v>
      </c>
      <c r="M27" s="150">
        <f t="shared" si="10"/>
        <v>1.5245665344921691</v>
      </c>
      <c r="N27" s="150">
        <f t="shared" si="11"/>
        <v>4.3528089223391162E-3</v>
      </c>
      <c r="O27" s="148">
        <f t="shared" si="12"/>
        <v>11929751.329999994</v>
      </c>
      <c r="P27" s="151">
        <f t="shared" si="13"/>
        <v>0.52456653449216917</v>
      </c>
      <c r="Q27" s="71"/>
    </row>
    <row r="28" spans="2:17" s="72" customFormat="1" ht="12.75" x14ac:dyDescent="0.2">
      <c r="B28" s="70"/>
      <c r="C28" s="98" t="s">
        <v>74</v>
      </c>
      <c r="D28" s="99" t="s">
        <v>73</v>
      </c>
      <c r="E28" s="152">
        <f>IFERROR(VLOOKUP($C28,'2025'!$C$205:$U$392,19,FALSE),0)</f>
        <v>56922182.270000011</v>
      </c>
      <c r="F28" s="153">
        <f>IFERROR(VLOOKUP($C28,'2025'!$C$8:$U$195,19,FALSE),0)</f>
        <v>67730721.030000001</v>
      </c>
      <c r="G28" s="154">
        <f t="shared" si="6"/>
        <v>1.1898827193365786</v>
      </c>
      <c r="H28" s="155">
        <f t="shared" si="7"/>
        <v>8.503116105908053E-3</v>
      </c>
      <c r="I28" s="156">
        <f t="shared" si="8"/>
        <v>10808538.75999999</v>
      </c>
      <c r="J28" s="157">
        <f t="shared" si="9"/>
        <v>0.18988271933657874</v>
      </c>
      <c r="K28" s="163">
        <f>VLOOKUP($C28,'2025'!$C$205:$U$392,VLOOKUP($L$4,Master!$D$9:$G$20,4,FALSE),FALSE)</f>
        <v>22742112.860000003</v>
      </c>
      <c r="L28" s="164">
        <f>VLOOKUP($C28,'2025'!$C$8:$U$195,VLOOKUP($L$4,Master!$D$9:$G$20,4,FALSE),FALSE)</f>
        <v>34671864.189999998</v>
      </c>
      <c r="M28" s="155">
        <f t="shared" si="10"/>
        <v>1.5245665344921691</v>
      </c>
      <c r="N28" s="155">
        <f t="shared" si="11"/>
        <v>4.3528089223391162E-3</v>
      </c>
      <c r="O28" s="156">
        <f t="shared" si="12"/>
        <v>11929751.329999994</v>
      </c>
      <c r="P28" s="157">
        <f t="shared" si="13"/>
        <v>0.52456653449216917</v>
      </c>
      <c r="Q28" s="71"/>
    </row>
    <row r="29" spans="2:17" s="72" customFormat="1" ht="12.75" x14ac:dyDescent="0.2">
      <c r="B29" s="70"/>
      <c r="C29" s="133" t="s">
        <v>75</v>
      </c>
      <c r="D29" s="134" t="s">
        <v>76</v>
      </c>
      <c r="E29" s="147">
        <f>IFERROR(VLOOKUP($C29,'2025'!$C$205:$U$392,19,FALSE),0)</f>
        <v>0</v>
      </c>
      <c r="F29" s="148">
        <f>IFERROR(VLOOKUP($C29,'2025'!$C$8:$U$195,19,FALSE),0)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VLOOKUP($C29,'2025'!$C$205:$U$392,VLOOKUP($L$4,Master!$D$9:$G$20,4,FALSE),FALSE)</f>
        <v>0</v>
      </c>
      <c r="L29" s="148">
        <f>VLOOKUP($C29,'2025'!$C$8:$U$195,VLOOKUP($L$4,Master!$D$9:$G$20,4,FALSE),FALSE)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77</v>
      </c>
      <c r="D30" s="99" t="s">
        <v>76</v>
      </c>
      <c r="E30" s="152">
        <f>IFERROR(VLOOKUP($C30,'2025'!$C$205:$U$392,19,FALSE),0)</f>
        <v>0</v>
      </c>
      <c r="F30" s="153">
        <f>IFERROR(VLOOKUP($C30,'2025'!$C$8:$U$195,19,FALSE),0)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VLOOKUP($C30,'2025'!$C$205:$U$392,VLOOKUP($L$4,Master!$D$9:$G$20,4,FALSE),FALSE)</f>
        <v>0</v>
      </c>
      <c r="L30" s="164">
        <f>VLOOKUP($C30,'2025'!$C$8:$U$195,VLOOKUP($L$4,Master!$D$9:$G$20,4,FALSE),FALSE)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78</v>
      </c>
      <c r="D31" s="132" t="s">
        <v>79</v>
      </c>
      <c r="E31" s="142">
        <f>IFERROR(VLOOKUP($C31,'2025'!$C$205:$U$392,19,FALSE),0)</f>
        <v>25448278.909999989</v>
      </c>
      <c r="F31" s="143">
        <f>IFERROR(VLOOKUP($C31,'2025'!$C$8:$U$195,19,FALSE),0)</f>
        <v>21269955.789999995</v>
      </c>
      <c r="G31" s="144">
        <f t="shared" si="6"/>
        <v>0.83581117077594957</v>
      </c>
      <c r="H31" s="145">
        <f t="shared" si="7"/>
        <v>2.6702934931076903E-3</v>
      </c>
      <c r="I31" s="143">
        <f t="shared" si="8"/>
        <v>-4178323.1199999936</v>
      </c>
      <c r="J31" s="146">
        <f t="shared" si="9"/>
        <v>-0.16418882922405048</v>
      </c>
      <c r="K31" s="142">
        <f>VLOOKUP($C31,'2025'!$C$205:$U$392,VLOOKUP($L$4,Master!$D$9:$G$20,4,FALSE),FALSE)</f>
        <v>7422548.6899999967</v>
      </c>
      <c r="L31" s="143">
        <f>VLOOKUP($C31,'2025'!$C$8:$U$195,VLOOKUP($L$4,Master!$D$9:$G$20,4,FALSE),FALSE)</f>
        <v>8137495.7899999991</v>
      </c>
      <c r="M31" s="145">
        <f t="shared" si="10"/>
        <v>1.0963209713886031</v>
      </c>
      <c r="N31" s="145">
        <f t="shared" si="11"/>
        <v>1.0216054171793003E-3</v>
      </c>
      <c r="O31" s="143">
        <f t="shared" si="12"/>
        <v>714947.10000000242</v>
      </c>
      <c r="P31" s="146">
        <f t="shared" si="13"/>
        <v>9.6320971388603002E-2</v>
      </c>
      <c r="Q31" s="71"/>
    </row>
    <row r="32" spans="2:17" s="72" customFormat="1" ht="12.75" x14ac:dyDescent="0.2">
      <c r="B32" s="70"/>
      <c r="C32" s="133" t="s">
        <v>80</v>
      </c>
      <c r="D32" s="134" t="s">
        <v>81</v>
      </c>
      <c r="E32" s="147">
        <f>IFERROR(VLOOKUP($C32,'2025'!$C$205:$U$392,19,FALSE),0)</f>
        <v>24971387.209999986</v>
      </c>
      <c r="F32" s="148">
        <f>IFERROR(VLOOKUP($C32,'2025'!$C$8:$U$195,19,FALSE),0)</f>
        <v>21129626.289999995</v>
      </c>
      <c r="G32" s="149">
        <f t="shared" si="6"/>
        <v>0.84615348407790791</v>
      </c>
      <c r="H32" s="150">
        <f t="shared" si="7"/>
        <v>2.652676110427599E-3</v>
      </c>
      <c r="I32" s="148">
        <f t="shared" si="8"/>
        <v>-3841760.9199999906</v>
      </c>
      <c r="J32" s="151">
        <f t="shared" si="9"/>
        <v>-0.15384651592209214</v>
      </c>
      <c r="K32" s="147">
        <f>VLOOKUP($C32,'2025'!$C$205:$U$392,VLOOKUP($L$4,Master!$D$9:$G$20,4,FALSE),FALSE)</f>
        <v>7235399.5599999968</v>
      </c>
      <c r="L32" s="148">
        <f>VLOOKUP($C32,'2025'!$C$8:$U$195,VLOOKUP($L$4,Master!$D$9:$G$20,4,FALSE),FALSE)</f>
        <v>8099054.3099999987</v>
      </c>
      <c r="M32" s="150">
        <f t="shared" si="10"/>
        <v>1.1193651771181525</v>
      </c>
      <c r="N32" s="150">
        <f t="shared" si="11"/>
        <v>1.0167793594797498E-3</v>
      </c>
      <c r="O32" s="148">
        <f t="shared" si="12"/>
        <v>863654.75000000186</v>
      </c>
      <c r="P32" s="151">
        <f t="shared" si="13"/>
        <v>0.11936517711815244</v>
      </c>
      <c r="Q32" s="71"/>
    </row>
    <row r="33" spans="2:17" s="72" customFormat="1" ht="12.75" x14ac:dyDescent="0.2">
      <c r="B33" s="70"/>
      <c r="C33" s="98" t="s">
        <v>82</v>
      </c>
      <c r="D33" s="99" t="s">
        <v>81</v>
      </c>
      <c r="E33" s="152">
        <f>IFERROR(VLOOKUP($C33,'2025'!$C$205:$U$392,19,FALSE),0)</f>
        <v>24971387.209999986</v>
      </c>
      <c r="F33" s="153">
        <f>IFERROR(VLOOKUP($C33,'2025'!$C$8:$U$195,19,FALSE),0)</f>
        <v>21129626.289999995</v>
      </c>
      <c r="G33" s="154">
        <f t="shared" si="6"/>
        <v>0.84615348407790791</v>
      </c>
      <c r="H33" s="155">
        <f t="shared" si="7"/>
        <v>2.652676110427599E-3</v>
      </c>
      <c r="I33" s="156">
        <f t="shared" si="8"/>
        <v>-3841760.9199999906</v>
      </c>
      <c r="J33" s="157">
        <f t="shared" si="9"/>
        <v>-0.15384651592209214</v>
      </c>
      <c r="K33" s="163">
        <f>VLOOKUP($C33,'2025'!$C$205:$U$392,VLOOKUP($L$4,Master!$D$9:$G$20,4,FALSE),FALSE)</f>
        <v>7235399.5599999968</v>
      </c>
      <c r="L33" s="164">
        <f>VLOOKUP($C33,'2025'!$C$8:$U$195,VLOOKUP($L$4,Master!$D$9:$G$20,4,FALSE),FALSE)</f>
        <v>8099054.3099999987</v>
      </c>
      <c r="M33" s="155">
        <f t="shared" si="10"/>
        <v>1.1193651771181525</v>
      </c>
      <c r="N33" s="155">
        <f t="shared" si="11"/>
        <v>1.0167793594797498E-3</v>
      </c>
      <c r="O33" s="156">
        <f t="shared" si="12"/>
        <v>863654.75000000186</v>
      </c>
      <c r="P33" s="157">
        <f t="shared" si="13"/>
        <v>0.11936517711815244</v>
      </c>
      <c r="Q33" s="71"/>
    </row>
    <row r="34" spans="2:17" s="72" customFormat="1" ht="12.75" x14ac:dyDescent="0.2">
      <c r="B34" s="70"/>
      <c r="C34" s="133" t="s">
        <v>83</v>
      </c>
      <c r="D34" s="134" t="s">
        <v>84</v>
      </c>
      <c r="E34" s="147">
        <f>IFERROR(VLOOKUP($C34,'2025'!$C$205:$U$392,19,FALSE),0)</f>
        <v>0</v>
      </c>
      <c r="F34" s="148">
        <f>IFERROR(VLOOKUP($C34,'2025'!$C$8:$U$195,19,FALSE),0)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VLOOKUP($C34,'2025'!$C$205:$U$392,VLOOKUP($L$4,Master!$D$9:$G$20,4,FALSE),FALSE)</f>
        <v>0</v>
      </c>
      <c r="L34" s="148">
        <f>VLOOKUP($C34,'2025'!$C$8:$U$195,VLOOKUP($L$4,Master!$D$9:$G$20,4,FALSE),FALSE)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85</v>
      </c>
      <c r="D35" s="99" t="s">
        <v>84</v>
      </c>
      <c r="E35" s="152">
        <f>IFERROR(VLOOKUP($C35,'2025'!$C$205:$U$392,19,FALSE),0)</f>
        <v>0</v>
      </c>
      <c r="F35" s="153">
        <f>IFERROR(VLOOKUP($C35,'2025'!$C$8:$U$195,19,FALSE),0)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VLOOKUP($C35,'2025'!$C$205:$U$392,VLOOKUP($L$4,Master!$D$9:$G$20,4,FALSE),FALSE)</f>
        <v>0</v>
      </c>
      <c r="L35" s="164">
        <f>VLOOKUP($C35,'2025'!$C$8:$U$195,VLOOKUP($L$4,Master!$D$9:$G$20,4,FALSE),FALSE)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86</v>
      </c>
      <c r="D36" s="134" t="s">
        <v>87</v>
      </c>
      <c r="E36" s="147">
        <f>IFERROR(VLOOKUP($C36,'2025'!$C$205:$U$392,19,FALSE),0)</f>
        <v>0</v>
      </c>
      <c r="F36" s="148">
        <f>IFERROR(VLOOKUP($C36,'2025'!$C$8:$U$195,19,FALSE),0)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VLOOKUP($C36,'2025'!$C$205:$U$392,VLOOKUP($L$4,Master!$D$9:$G$20,4,FALSE),FALSE)</f>
        <v>0</v>
      </c>
      <c r="L36" s="148">
        <f>VLOOKUP($C36,'2025'!$C$8:$U$195,VLOOKUP($L$4,Master!$D$9:$G$20,4,FALSE),FALSE)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88</v>
      </c>
      <c r="D37" s="99" t="s">
        <v>87</v>
      </c>
      <c r="E37" s="152">
        <f>IFERROR(VLOOKUP($C37,'2025'!$C$205:$U$392,19,FALSE),0)</f>
        <v>0</v>
      </c>
      <c r="F37" s="153">
        <f>IFERROR(VLOOKUP($C37,'2025'!$C$8:$U$195,19,FALSE),0)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VLOOKUP($C37,'2025'!$C$205:$U$392,VLOOKUP($L$4,Master!$D$9:$G$20,4,FALSE),FALSE)</f>
        <v>0</v>
      </c>
      <c r="L37" s="164">
        <f>VLOOKUP($C37,'2025'!$C$8:$U$195,VLOOKUP($L$4,Master!$D$9:$G$20,4,FALSE),FALSE)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89</v>
      </c>
      <c r="D38" s="134" t="s">
        <v>90</v>
      </c>
      <c r="E38" s="147">
        <f>IFERROR(VLOOKUP($C38,'2025'!$C$205:$U$392,19,FALSE),0)</f>
        <v>0</v>
      </c>
      <c r="F38" s="148">
        <f>IFERROR(VLOOKUP($C38,'2025'!$C$8:$U$195,19,FALSE),0)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VLOOKUP($C38,'2025'!$C$205:$U$392,VLOOKUP($L$4,Master!$D$9:$G$20,4,FALSE),FALSE)</f>
        <v>0</v>
      </c>
      <c r="L38" s="148">
        <f>VLOOKUP($C38,'2025'!$C$8:$U$195,VLOOKUP($L$4,Master!$D$9:$G$20,4,FALSE),FALSE)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91</v>
      </c>
      <c r="D39" s="99" t="s">
        <v>90</v>
      </c>
      <c r="E39" s="152">
        <f>IFERROR(VLOOKUP($C39,'2025'!$C$205:$U$392,19,FALSE),0)</f>
        <v>0</v>
      </c>
      <c r="F39" s="153">
        <f>IFERROR(VLOOKUP($C39,'2025'!$C$8:$U$195,19,FALSE),0)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VLOOKUP($C39,'2025'!$C$205:$U$392,VLOOKUP($L$4,Master!$D$9:$G$20,4,FALSE),FALSE)</f>
        <v>0</v>
      </c>
      <c r="L39" s="164">
        <f>VLOOKUP($C39,'2025'!$C$8:$U$195,VLOOKUP($L$4,Master!$D$9:$G$20,4,FALSE),FALSE)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92</v>
      </c>
      <c r="D40" s="134" t="s">
        <v>93</v>
      </c>
      <c r="E40" s="147">
        <f>IFERROR(VLOOKUP($C40,'2025'!$C$205:$U$392,19,FALSE),0)</f>
        <v>476891.69999999995</v>
      </c>
      <c r="F40" s="148">
        <f>IFERROR(VLOOKUP($C40,'2025'!$C$8:$U$195,19,FALSE),0)</f>
        <v>140329.5</v>
      </c>
      <c r="G40" s="149">
        <f t="shared" si="6"/>
        <v>0.29425863356397275</v>
      </c>
      <c r="H40" s="150">
        <f t="shared" si="7"/>
        <v>1.7617382680091396E-5</v>
      </c>
      <c r="I40" s="148">
        <f t="shared" si="8"/>
        <v>-336562.19999999995</v>
      </c>
      <c r="J40" s="151">
        <f t="shared" si="9"/>
        <v>-0.70574136643602725</v>
      </c>
      <c r="K40" s="147">
        <f>VLOOKUP($C40,'2025'!$C$205:$U$392,VLOOKUP($L$4,Master!$D$9:$G$20,4,FALSE),FALSE)</f>
        <v>187149.13</v>
      </c>
      <c r="L40" s="148">
        <f>VLOOKUP($C40,'2025'!$C$8:$U$195,VLOOKUP($L$4,Master!$D$9:$G$20,4,FALSE),FALSE)</f>
        <v>38441.479999999996</v>
      </c>
      <c r="M40" s="150">
        <f t="shared" si="10"/>
        <v>0.20540560354194537</v>
      </c>
      <c r="N40" s="150">
        <f t="shared" si="11"/>
        <v>4.8260576995505556E-6</v>
      </c>
      <c r="O40" s="148">
        <f t="shared" si="12"/>
        <v>-148707.65000000002</v>
      </c>
      <c r="P40" s="151">
        <f t="shared" si="13"/>
        <v>-0.79459439645805474</v>
      </c>
      <c r="Q40" s="71"/>
    </row>
    <row r="41" spans="2:17" s="72" customFormat="1" ht="12.75" x14ac:dyDescent="0.2">
      <c r="B41" s="70"/>
      <c r="C41" s="98" t="s">
        <v>94</v>
      </c>
      <c r="D41" s="99" t="s">
        <v>93</v>
      </c>
      <c r="E41" s="152">
        <f>IFERROR(VLOOKUP($C41,'2025'!$C$205:$U$392,19,FALSE),0)</f>
        <v>476891.69999999995</v>
      </c>
      <c r="F41" s="153">
        <f>IFERROR(VLOOKUP($C41,'2025'!$C$8:$U$195,19,FALSE),0)</f>
        <v>140329.5</v>
      </c>
      <c r="G41" s="154">
        <f t="shared" si="6"/>
        <v>0.29425863356397275</v>
      </c>
      <c r="H41" s="155">
        <f t="shared" si="7"/>
        <v>1.7617382680091396E-5</v>
      </c>
      <c r="I41" s="156">
        <f t="shared" si="8"/>
        <v>-336562.19999999995</v>
      </c>
      <c r="J41" s="157">
        <f t="shared" si="9"/>
        <v>-0.70574136643602725</v>
      </c>
      <c r="K41" s="163">
        <f>VLOOKUP($C41,'2025'!$C$205:$U$392,VLOOKUP($L$4,Master!$D$9:$G$20,4,FALSE),FALSE)</f>
        <v>187149.13</v>
      </c>
      <c r="L41" s="164">
        <f>VLOOKUP($C41,'2025'!$C$8:$U$195,VLOOKUP($L$4,Master!$D$9:$G$20,4,FALSE),FALSE)</f>
        <v>38441.479999999996</v>
      </c>
      <c r="M41" s="155">
        <f t="shared" si="10"/>
        <v>0.20540560354194537</v>
      </c>
      <c r="N41" s="155">
        <f t="shared" si="11"/>
        <v>4.8260576995505556E-6</v>
      </c>
      <c r="O41" s="156">
        <f t="shared" si="12"/>
        <v>-148707.65000000002</v>
      </c>
      <c r="P41" s="157">
        <f t="shared" si="13"/>
        <v>-0.79459439645805474</v>
      </c>
      <c r="Q41" s="71"/>
    </row>
    <row r="42" spans="2:17" s="72" customFormat="1" ht="12.75" x14ac:dyDescent="0.2">
      <c r="B42" s="70"/>
      <c r="C42" s="131" t="s">
        <v>95</v>
      </c>
      <c r="D42" s="132" t="s">
        <v>96</v>
      </c>
      <c r="E42" s="142">
        <f>IFERROR(VLOOKUP($C42,'2025'!$C$205:$U$392,19,FALSE),0)</f>
        <v>64730362.449999943</v>
      </c>
      <c r="F42" s="143">
        <f>IFERROR(VLOOKUP($C42,'2025'!$C$8:$U$195,19,FALSE),0)</f>
        <v>57734154.420000002</v>
      </c>
      <c r="G42" s="144">
        <f t="shared" si="6"/>
        <v>0.89191767564403701</v>
      </c>
      <c r="H42" s="145">
        <f t="shared" si="7"/>
        <v>7.2481174102995462E-3</v>
      </c>
      <c r="I42" s="143">
        <f t="shared" si="8"/>
        <v>-6996208.0299999416</v>
      </c>
      <c r="J42" s="146">
        <f t="shared" si="9"/>
        <v>-0.108082324355963</v>
      </c>
      <c r="K42" s="142">
        <f>VLOOKUP($C42,'2025'!$C$205:$U$392,VLOOKUP($L$4,Master!$D$9:$G$20,4,FALSE),FALSE)</f>
        <v>17974650.249999989</v>
      </c>
      <c r="L42" s="143">
        <f>VLOOKUP($C42,'2025'!$C$8:$U$195,VLOOKUP($L$4,Master!$D$9:$G$20,4,FALSE),FALSE)</f>
        <v>15574358.519999996</v>
      </c>
      <c r="M42" s="145">
        <f t="shared" si="10"/>
        <v>0.86646239583994167</v>
      </c>
      <c r="N42" s="145">
        <f t="shared" si="11"/>
        <v>1.9552512767720387E-3</v>
      </c>
      <c r="O42" s="143">
        <f t="shared" si="12"/>
        <v>-2400291.729999993</v>
      </c>
      <c r="P42" s="146">
        <f t="shared" si="13"/>
        <v>-0.13353760416005839</v>
      </c>
      <c r="Q42" s="71"/>
    </row>
    <row r="43" spans="2:17" s="72" customFormat="1" ht="12.75" x14ac:dyDescent="0.2">
      <c r="B43" s="70"/>
      <c r="C43" s="133" t="s">
        <v>97</v>
      </c>
      <c r="D43" s="134" t="s">
        <v>98</v>
      </c>
      <c r="E43" s="147">
        <f>IFERROR(VLOOKUP($C43,'2025'!$C$205:$U$392,19,FALSE),0)</f>
        <v>32541331.25999999</v>
      </c>
      <c r="F43" s="148">
        <f>IFERROR(VLOOKUP($C43,'2025'!$C$8:$U$195,19,FALSE),0)</f>
        <v>30797095.540000003</v>
      </c>
      <c r="G43" s="149">
        <f t="shared" si="6"/>
        <v>0.94639937419696119</v>
      </c>
      <c r="H43" s="150">
        <f t="shared" si="7"/>
        <v>3.8663589449368522E-3</v>
      </c>
      <c r="I43" s="148">
        <f t="shared" si="8"/>
        <v>-1744235.7199999876</v>
      </c>
      <c r="J43" s="151">
        <f t="shared" si="9"/>
        <v>-5.3600625803038773E-2</v>
      </c>
      <c r="K43" s="147">
        <f>VLOOKUP($C43,'2025'!$C$205:$U$392,VLOOKUP($L$4,Master!$D$9:$G$20,4,FALSE),FALSE)</f>
        <v>8790920.7400000021</v>
      </c>
      <c r="L43" s="148">
        <f>VLOOKUP($C43,'2025'!$C$8:$U$195,VLOOKUP($L$4,Master!$D$9:$G$20,4,FALSE),FALSE)</f>
        <v>8259319.3199999966</v>
      </c>
      <c r="M43" s="150">
        <f t="shared" si="10"/>
        <v>0.93952835707172977</v>
      </c>
      <c r="N43" s="150">
        <f t="shared" si="11"/>
        <v>1.0368995053606845E-3</v>
      </c>
      <c r="O43" s="148">
        <f t="shared" si="12"/>
        <v>-531601.42000000551</v>
      </c>
      <c r="P43" s="151">
        <f t="shared" si="13"/>
        <v>-6.0471642928270265E-2</v>
      </c>
      <c r="Q43" s="71"/>
    </row>
    <row r="44" spans="2:17" s="72" customFormat="1" ht="12.75" x14ac:dyDescent="0.2">
      <c r="B44" s="70"/>
      <c r="C44" s="98" t="s">
        <v>99</v>
      </c>
      <c r="D44" s="99" t="s">
        <v>98</v>
      </c>
      <c r="E44" s="152">
        <f>IFERROR(VLOOKUP($C44,'2025'!$C$205:$U$392,19,FALSE),0)</f>
        <v>32541331.25999999</v>
      </c>
      <c r="F44" s="153">
        <f>IFERROR(VLOOKUP($C44,'2025'!$C$8:$U$195,19,FALSE),0)</f>
        <v>30797095.540000003</v>
      </c>
      <c r="G44" s="154">
        <f t="shared" si="6"/>
        <v>0.94639937419696119</v>
      </c>
      <c r="H44" s="155">
        <f t="shared" si="7"/>
        <v>3.8663589449368522E-3</v>
      </c>
      <c r="I44" s="156">
        <f t="shared" si="8"/>
        <v>-1744235.7199999876</v>
      </c>
      <c r="J44" s="157">
        <f t="shared" si="9"/>
        <v>-5.3600625803038773E-2</v>
      </c>
      <c r="K44" s="163">
        <f>VLOOKUP($C44,'2025'!$C$205:$U$392,VLOOKUP($L$4,Master!$D$9:$G$20,4,FALSE),FALSE)</f>
        <v>8790920.7400000021</v>
      </c>
      <c r="L44" s="164">
        <f>VLOOKUP($C44,'2025'!$C$8:$U$195,VLOOKUP($L$4,Master!$D$9:$G$20,4,FALSE),FALSE)</f>
        <v>8259319.3199999966</v>
      </c>
      <c r="M44" s="155">
        <f t="shared" si="10"/>
        <v>0.93952835707172977</v>
      </c>
      <c r="N44" s="155">
        <f t="shared" si="11"/>
        <v>1.0368995053606845E-3</v>
      </c>
      <c r="O44" s="156">
        <f t="shared" si="12"/>
        <v>-531601.42000000551</v>
      </c>
      <c r="P44" s="157">
        <f t="shared" si="13"/>
        <v>-6.0471642928270265E-2</v>
      </c>
      <c r="Q44" s="71"/>
    </row>
    <row r="45" spans="2:17" s="72" customFormat="1" ht="12.75" x14ac:dyDescent="0.2">
      <c r="B45" s="70"/>
      <c r="C45" s="133" t="s">
        <v>100</v>
      </c>
      <c r="D45" s="134" t="s">
        <v>101</v>
      </c>
      <c r="E45" s="147">
        <f>IFERROR(VLOOKUP($C45,'2025'!$C$205:$U$392,19,FALSE),0)</f>
        <v>0</v>
      </c>
      <c r="F45" s="148">
        <f>IFERROR(VLOOKUP($C45,'2025'!$C$8:$U$195,19,FALSE),0)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VLOOKUP($C45,'2025'!$C$205:$U$392,VLOOKUP($L$4,Master!$D$9:$G$20,4,FALSE),FALSE)</f>
        <v>0</v>
      </c>
      <c r="L45" s="148">
        <f>VLOOKUP($C45,'2025'!$C$8:$U$195,VLOOKUP($L$4,Master!$D$9:$G$20,4,FALSE),FALSE)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102</v>
      </c>
      <c r="D46" s="99" t="s">
        <v>101</v>
      </c>
      <c r="E46" s="152">
        <f>IFERROR(VLOOKUP($C46,'2025'!$C$205:$U$392,19,FALSE),0)</f>
        <v>0</v>
      </c>
      <c r="F46" s="153">
        <f>IFERROR(VLOOKUP($C46,'2025'!$C$8:$U$195,19,FALSE),0)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VLOOKUP($C46,'2025'!$C$205:$U$392,VLOOKUP($L$4,Master!$D$9:$G$20,4,FALSE),FALSE)</f>
        <v>0</v>
      </c>
      <c r="L46" s="164">
        <f>VLOOKUP($C46,'2025'!$C$8:$U$195,VLOOKUP($L$4,Master!$D$9:$G$20,4,FALSE),FALSE)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103</v>
      </c>
      <c r="D47" s="134" t="s">
        <v>104</v>
      </c>
      <c r="E47" s="147">
        <f>IFERROR(VLOOKUP($C47,'2025'!$C$205:$U$392,19,FALSE),0)</f>
        <v>15803519.169999953</v>
      </c>
      <c r="F47" s="148">
        <f>IFERROR(VLOOKUP($C47,'2025'!$C$8:$U$195,19,FALSE),0)</f>
        <v>14728162.560000001</v>
      </c>
      <c r="G47" s="149">
        <f t="shared" si="6"/>
        <v>0.93195461096783316</v>
      </c>
      <c r="H47" s="150">
        <f t="shared" si="7"/>
        <v>1.8490173199086047E-3</v>
      </c>
      <c r="I47" s="148">
        <f t="shared" si="8"/>
        <v>-1075356.6099999528</v>
      </c>
      <c r="J47" s="151">
        <f t="shared" si="9"/>
        <v>-6.8045389032166809E-2</v>
      </c>
      <c r="K47" s="147">
        <f>VLOOKUP($C47,'2025'!$C$205:$U$392,VLOOKUP($L$4,Master!$D$9:$G$20,4,FALSE),FALSE)</f>
        <v>4576285.4699999858</v>
      </c>
      <c r="L47" s="148">
        <f>VLOOKUP($C47,'2025'!$C$8:$U$195,VLOOKUP($L$4,Master!$D$9:$G$20,4,FALSE),FALSE)</f>
        <v>3946416.5199999982</v>
      </c>
      <c r="M47" s="150">
        <f t="shared" si="10"/>
        <v>0.86236239978272389</v>
      </c>
      <c r="N47" s="150">
        <f t="shared" si="11"/>
        <v>4.9544486403695965E-4</v>
      </c>
      <c r="O47" s="148">
        <f t="shared" si="12"/>
        <v>-629868.94999998761</v>
      </c>
      <c r="P47" s="151">
        <f t="shared" si="13"/>
        <v>-0.13763760021727611</v>
      </c>
      <c r="Q47" s="71"/>
    </row>
    <row r="48" spans="2:17" s="72" customFormat="1" ht="12.75" x14ac:dyDescent="0.2">
      <c r="B48" s="70"/>
      <c r="C48" s="98" t="s">
        <v>105</v>
      </c>
      <c r="D48" s="99" t="s">
        <v>104</v>
      </c>
      <c r="E48" s="152">
        <f>IFERROR(VLOOKUP($C48,'2025'!$C$205:$U$392,19,FALSE),0)</f>
        <v>15803519.169999953</v>
      </c>
      <c r="F48" s="153">
        <f>IFERROR(VLOOKUP($C48,'2025'!$C$8:$U$195,19,FALSE),0)</f>
        <v>14728162.560000001</v>
      </c>
      <c r="G48" s="154">
        <f t="shared" si="6"/>
        <v>0.93195461096783316</v>
      </c>
      <c r="H48" s="155">
        <f t="shared" si="7"/>
        <v>1.8490173199086047E-3</v>
      </c>
      <c r="I48" s="156">
        <f t="shared" si="8"/>
        <v>-1075356.6099999528</v>
      </c>
      <c r="J48" s="157">
        <f t="shared" si="9"/>
        <v>-6.8045389032166809E-2</v>
      </c>
      <c r="K48" s="163">
        <f>VLOOKUP($C48,'2025'!$C$205:$U$392,VLOOKUP($L$4,Master!$D$9:$G$20,4,FALSE),FALSE)</f>
        <v>4576285.4699999858</v>
      </c>
      <c r="L48" s="164">
        <f>VLOOKUP($C48,'2025'!$C$8:$U$195,VLOOKUP($L$4,Master!$D$9:$G$20,4,FALSE),FALSE)</f>
        <v>3946416.5199999982</v>
      </c>
      <c r="M48" s="155">
        <f t="shared" si="10"/>
        <v>0.86236239978272389</v>
      </c>
      <c r="N48" s="155">
        <f t="shared" si="11"/>
        <v>4.9544486403695965E-4</v>
      </c>
      <c r="O48" s="156">
        <f t="shared" si="12"/>
        <v>-629868.94999998761</v>
      </c>
      <c r="P48" s="157">
        <f t="shared" si="13"/>
        <v>-0.13763760021727611</v>
      </c>
      <c r="Q48" s="71"/>
    </row>
    <row r="49" spans="2:17" s="72" customFormat="1" ht="12.75" x14ac:dyDescent="0.2">
      <c r="B49" s="70"/>
      <c r="C49" s="133" t="s">
        <v>106</v>
      </c>
      <c r="D49" s="134" t="s">
        <v>107</v>
      </c>
      <c r="E49" s="147">
        <f>IFERROR(VLOOKUP($C49,'2025'!$C$205:$U$392,19,FALSE),0)</f>
        <v>5204481.62</v>
      </c>
      <c r="F49" s="148">
        <f>IFERROR(VLOOKUP($C49,'2025'!$C$8:$U$195,19,FALSE),0)</f>
        <v>4033364.4199999995</v>
      </c>
      <c r="G49" s="149">
        <f t="shared" si="6"/>
        <v>0.77497908811905836</v>
      </c>
      <c r="H49" s="150">
        <f t="shared" si="7"/>
        <v>5.0636056193034869E-4</v>
      </c>
      <c r="I49" s="148">
        <f t="shared" si="8"/>
        <v>-1171117.2000000007</v>
      </c>
      <c r="J49" s="151">
        <f t="shared" si="9"/>
        <v>-0.2250209118809417</v>
      </c>
      <c r="K49" s="147">
        <f>VLOOKUP($C49,'2025'!$C$205:$U$392,VLOOKUP($L$4,Master!$D$9:$G$20,4,FALSE),FALSE)</f>
        <v>1482740.7000000002</v>
      </c>
      <c r="L49" s="148">
        <f>VLOOKUP($C49,'2025'!$C$8:$U$195,VLOOKUP($L$4,Master!$D$9:$G$20,4,FALSE),FALSE)</f>
        <v>1032743.4799999999</v>
      </c>
      <c r="M49" s="150">
        <f t="shared" si="10"/>
        <v>0.69650983479444495</v>
      </c>
      <c r="N49" s="150">
        <f t="shared" si="11"/>
        <v>1.2965368719712757E-4</v>
      </c>
      <c r="O49" s="148">
        <f t="shared" si="12"/>
        <v>-449997.22000000032</v>
      </c>
      <c r="P49" s="151">
        <f t="shared" si="13"/>
        <v>-0.303490165205555</v>
      </c>
      <c r="Q49" s="71"/>
    </row>
    <row r="50" spans="2:17" s="72" customFormat="1" ht="12.75" x14ac:dyDescent="0.2">
      <c r="B50" s="70"/>
      <c r="C50" s="98" t="s">
        <v>108</v>
      </c>
      <c r="D50" s="99" t="s">
        <v>107</v>
      </c>
      <c r="E50" s="152">
        <f>IFERROR(VLOOKUP($C50,'2025'!$C$205:$U$392,19,FALSE),0)</f>
        <v>5204481.62</v>
      </c>
      <c r="F50" s="153">
        <f>IFERROR(VLOOKUP($C50,'2025'!$C$8:$U$195,19,FALSE),0)</f>
        <v>4033364.4199999995</v>
      </c>
      <c r="G50" s="154">
        <f t="shared" si="6"/>
        <v>0.77497908811905836</v>
      </c>
      <c r="H50" s="155">
        <f t="shared" si="7"/>
        <v>5.0636056193034869E-4</v>
      </c>
      <c r="I50" s="156">
        <f t="shared" si="8"/>
        <v>-1171117.2000000007</v>
      </c>
      <c r="J50" s="157">
        <f t="shared" si="9"/>
        <v>-0.2250209118809417</v>
      </c>
      <c r="K50" s="163">
        <f>VLOOKUP($C50,'2025'!$C$205:$U$392,VLOOKUP($L$4,Master!$D$9:$G$20,4,FALSE),FALSE)</f>
        <v>1482740.7000000002</v>
      </c>
      <c r="L50" s="164">
        <f>VLOOKUP($C50,'2025'!$C$8:$U$195,VLOOKUP($L$4,Master!$D$9:$G$20,4,FALSE),FALSE)</f>
        <v>1032743.4799999999</v>
      </c>
      <c r="M50" s="155">
        <f t="shared" si="10"/>
        <v>0.69650983479444495</v>
      </c>
      <c r="N50" s="155">
        <f t="shared" si="11"/>
        <v>1.2965368719712757E-4</v>
      </c>
      <c r="O50" s="156">
        <f t="shared" si="12"/>
        <v>-449997.22000000032</v>
      </c>
      <c r="P50" s="157">
        <f t="shared" si="13"/>
        <v>-0.303490165205555</v>
      </c>
      <c r="Q50" s="71"/>
    </row>
    <row r="51" spans="2:17" s="72" customFormat="1" ht="12.75" x14ac:dyDescent="0.2">
      <c r="B51" s="70"/>
      <c r="C51" s="133" t="s">
        <v>109</v>
      </c>
      <c r="D51" s="134" t="s">
        <v>110</v>
      </c>
      <c r="E51" s="147">
        <f>IFERROR(VLOOKUP($C51,'2025'!$C$205:$U$392,19,FALSE),0)</f>
        <v>0</v>
      </c>
      <c r="F51" s="148">
        <f>IFERROR(VLOOKUP($C51,'2025'!$C$8:$U$195,19,FALSE),0)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VLOOKUP($C51,'2025'!$C$205:$U$392,VLOOKUP($L$4,Master!$D$9:$G$20,4,FALSE),FALSE)</f>
        <v>0</v>
      </c>
      <c r="L51" s="148">
        <f>VLOOKUP($C51,'2025'!$C$8:$U$195,VLOOKUP($L$4,Master!$D$9:$G$20,4,FALSE),FALSE)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111</v>
      </c>
      <c r="D52" s="99" t="s">
        <v>110</v>
      </c>
      <c r="E52" s="152">
        <f>IFERROR(VLOOKUP($C52,'2025'!$C$205:$U$392,19,FALSE),0)</f>
        <v>0</v>
      </c>
      <c r="F52" s="153">
        <f>IFERROR(VLOOKUP($C52,'2025'!$C$8:$U$195,19,FALSE),0)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VLOOKUP($C52,'2025'!$C$205:$U$392,VLOOKUP($L$4,Master!$D$9:$G$20,4,FALSE),FALSE)</f>
        <v>0</v>
      </c>
      <c r="L52" s="164">
        <f>VLOOKUP($C52,'2025'!$C$8:$U$195,VLOOKUP($L$4,Master!$D$9:$G$20,4,FALSE),FALSE)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112</v>
      </c>
      <c r="D53" s="134" t="s">
        <v>113</v>
      </c>
      <c r="E53" s="147">
        <f>IFERROR(VLOOKUP($C53,'2025'!$C$205:$U$392,19,FALSE),0)</f>
        <v>11181030.400000006</v>
      </c>
      <c r="F53" s="148">
        <f>IFERROR(VLOOKUP($C53,'2025'!$C$8:$U$195,19,FALSE),0)</f>
        <v>8175531.8999999985</v>
      </c>
      <c r="G53" s="149">
        <f t="shared" si="6"/>
        <v>0.73119664355800285</v>
      </c>
      <c r="H53" s="150">
        <f t="shared" si="7"/>
        <v>1.0263805835237401E-3</v>
      </c>
      <c r="I53" s="148">
        <f t="shared" si="8"/>
        <v>-3005498.5000000075</v>
      </c>
      <c r="J53" s="151">
        <f t="shared" si="9"/>
        <v>-0.26880335644199715</v>
      </c>
      <c r="K53" s="147">
        <f>VLOOKUP($C53,'2025'!$C$205:$U$392,VLOOKUP($L$4,Master!$D$9:$G$20,4,FALSE),FALSE)</f>
        <v>3124703.3400000008</v>
      </c>
      <c r="L53" s="148">
        <f>VLOOKUP($C53,'2025'!$C$8:$U$195,VLOOKUP($L$4,Master!$D$9:$G$20,4,FALSE),FALSE)</f>
        <v>2335879.2000000007</v>
      </c>
      <c r="M53" s="150">
        <f t="shared" si="10"/>
        <v>0.74755231003785472</v>
      </c>
      <c r="N53" s="150">
        <f t="shared" si="11"/>
        <v>2.9325322017726676E-4</v>
      </c>
      <c r="O53" s="148">
        <f t="shared" si="12"/>
        <v>-788824.14000000013</v>
      </c>
      <c r="P53" s="151">
        <f t="shared" si="13"/>
        <v>-0.25244768996214534</v>
      </c>
      <c r="Q53" s="71"/>
    </row>
    <row r="54" spans="2:17" s="72" customFormat="1" ht="12.75" x14ac:dyDescent="0.2">
      <c r="B54" s="70"/>
      <c r="C54" s="98" t="s">
        <v>114</v>
      </c>
      <c r="D54" s="99" t="s">
        <v>113</v>
      </c>
      <c r="E54" s="152">
        <f>IFERROR(VLOOKUP($C54,'2025'!$C$205:$U$392,19,FALSE),0)</f>
        <v>11181030.400000006</v>
      </c>
      <c r="F54" s="153">
        <f>IFERROR(VLOOKUP($C54,'2025'!$C$8:$U$195,19,FALSE),0)</f>
        <v>8175531.8999999985</v>
      </c>
      <c r="G54" s="154">
        <f t="shared" si="6"/>
        <v>0.73119664355800285</v>
      </c>
      <c r="H54" s="155">
        <f t="shared" si="7"/>
        <v>1.0263805835237401E-3</v>
      </c>
      <c r="I54" s="156">
        <f t="shared" si="8"/>
        <v>-3005498.5000000075</v>
      </c>
      <c r="J54" s="157">
        <f t="shared" si="9"/>
        <v>-0.26880335644199715</v>
      </c>
      <c r="K54" s="163">
        <f>VLOOKUP($C54,'2025'!$C$205:$U$392,VLOOKUP($L$4,Master!$D$9:$G$20,4,FALSE),FALSE)</f>
        <v>3124703.3400000008</v>
      </c>
      <c r="L54" s="164">
        <f>VLOOKUP($C54,'2025'!$C$8:$U$195,VLOOKUP($L$4,Master!$D$9:$G$20,4,FALSE),FALSE)</f>
        <v>2335879.2000000007</v>
      </c>
      <c r="M54" s="155">
        <f t="shared" si="10"/>
        <v>0.74755231003785472</v>
      </c>
      <c r="N54" s="155">
        <f t="shared" si="11"/>
        <v>2.9325322017726676E-4</v>
      </c>
      <c r="O54" s="156">
        <f t="shared" si="12"/>
        <v>-788824.14000000013</v>
      </c>
      <c r="P54" s="157">
        <f t="shared" si="13"/>
        <v>-0.25244768996214534</v>
      </c>
      <c r="Q54" s="71"/>
    </row>
    <row r="55" spans="2:17" s="72" customFormat="1" ht="12.75" x14ac:dyDescent="0.2">
      <c r="B55" s="70"/>
      <c r="C55" s="131" t="s">
        <v>115</v>
      </c>
      <c r="D55" s="132" t="s">
        <v>116</v>
      </c>
      <c r="E55" s="142">
        <f>IFERROR(VLOOKUP($C55,'2025'!$C$205:$U$392,19,FALSE),0)</f>
        <v>89151838.920000017</v>
      </c>
      <c r="F55" s="143">
        <f>IFERROR(VLOOKUP($C55,'2025'!$C$8:$U$195,19,FALSE),0)</f>
        <v>61512480.390000001</v>
      </c>
      <c r="G55" s="144">
        <f t="shared" si="6"/>
        <v>0.68997433070559466</v>
      </c>
      <c r="H55" s="145">
        <f t="shared" si="7"/>
        <v>7.7224596868958242E-3</v>
      </c>
      <c r="I55" s="143">
        <f t="shared" si="8"/>
        <v>-27639358.530000016</v>
      </c>
      <c r="J55" s="146">
        <f t="shared" si="9"/>
        <v>-0.31002566929440528</v>
      </c>
      <c r="K55" s="142">
        <f>VLOOKUP($C55,'2025'!$C$205:$U$392,VLOOKUP($L$4,Master!$D$9:$G$20,4,FALSE),FALSE)</f>
        <v>30097224.240000006</v>
      </c>
      <c r="L55" s="143">
        <f>VLOOKUP($C55,'2025'!$C$8:$U$195,VLOOKUP($L$4,Master!$D$9:$G$20,4,FALSE),FALSE)</f>
        <v>21877992.75</v>
      </c>
      <c r="M55" s="145">
        <f t="shared" si="10"/>
        <v>0.72691064715940046</v>
      </c>
      <c r="N55" s="145">
        <f t="shared" si="11"/>
        <v>2.7466282609787331E-3</v>
      </c>
      <c r="O55" s="143">
        <f t="shared" si="12"/>
        <v>-8219231.4900000058</v>
      </c>
      <c r="P55" s="146">
        <f t="shared" si="13"/>
        <v>-0.27308935284059949</v>
      </c>
      <c r="Q55" s="71"/>
    </row>
    <row r="56" spans="2:17" s="72" customFormat="1" ht="12.75" x14ac:dyDescent="0.2">
      <c r="B56" s="70"/>
      <c r="C56" s="133" t="s">
        <v>117</v>
      </c>
      <c r="D56" s="134" t="s">
        <v>118</v>
      </c>
      <c r="E56" s="147">
        <f>IFERROR(VLOOKUP($C56,'2025'!$C$205:$U$392,19,FALSE),0)</f>
        <v>15240219.149999999</v>
      </c>
      <c r="F56" s="148">
        <f>IFERROR(VLOOKUP($C56,'2025'!$C$8:$U$195,19,FALSE),0)</f>
        <v>8777868.8499999996</v>
      </c>
      <c r="G56" s="149">
        <f t="shared" si="6"/>
        <v>0.57596736396011738</v>
      </c>
      <c r="H56" s="150">
        <f t="shared" si="7"/>
        <v>1.1019997551912019E-3</v>
      </c>
      <c r="I56" s="148">
        <f t="shared" si="8"/>
        <v>-6462350.2999999989</v>
      </c>
      <c r="J56" s="151">
        <f t="shared" si="9"/>
        <v>-0.42403263603988262</v>
      </c>
      <c r="K56" s="147">
        <f>VLOOKUP($C56,'2025'!$C$205:$U$392,VLOOKUP($L$4,Master!$D$9:$G$20,4,FALSE),FALSE)</f>
        <v>3860762.2699999991</v>
      </c>
      <c r="L56" s="148">
        <f>VLOOKUP($C56,'2025'!$C$8:$U$195,VLOOKUP($L$4,Master!$D$9:$G$20,4,FALSE),FALSE)</f>
        <v>2251635.9500000016</v>
      </c>
      <c r="M56" s="150">
        <f t="shared" si="10"/>
        <v>0.58321020371969245</v>
      </c>
      <c r="N56" s="150">
        <f t="shared" si="11"/>
        <v>2.8267707208677552E-4</v>
      </c>
      <c r="O56" s="148">
        <f t="shared" si="12"/>
        <v>-1609126.3199999975</v>
      </c>
      <c r="P56" s="151">
        <f t="shared" si="13"/>
        <v>-0.4167897962803076</v>
      </c>
      <c r="Q56" s="71"/>
    </row>
    <row r="57" spans="2:17" s="72" customFormat="1" ht="12.75" x14ac:dyDescent="0.2">
      <c r="B57" s="70"/>
      <c r="C57" s="98" t="s">
        <v>119</v>
      </c>
      <c r="D57" s="99" t="s">
        <v>120</v>
      </c>
      <c r="E57" s="152">
        <f>IFERROR(VLOOKUP($C57,'2025'!$C$205:$U$392,19,FALSE),0)</f>
        <v>15240219.149999999</v>
      </c>
      <c r="F57" s="153">
        <f>IFERROR(VLOOKUP($C57,'2025'!$C$8:$U$195,19,FALSE),0)</f>
        <v>8777868.8499999996</v>
      </c>
      <c r="G57" s="154">
        <f t="shared" si="6"/>
        <v>0.57596736396011738</v>
      </c>
      <c r="H57" s="155">
        <f t="shared" si="7"/>
        <v>1.1019997551912019E-3</v>
      </c>
      <c r="I57" s="156">
        <f t="shared" si="8"/>
        <v>-6462350.2999999989</v>
      </c>
      <c r="J57" s="157">
        <f t="shared" si="9"/>
        <v>-0.42403263603988262</v>
      </c>
      <c r="K57" s="163">
        <f>VLOOKUP($C57,'2025'!$C$205:$U$392,VLOOKUP($L$4,Master!$D$9:$G$20,4,FALSE),FALSE)</f>
        <v>3860762.2699999991</v>
      </c>
      <c r="L57" s="164">
        <f>VLOOKUP($C57,'2025'!$C$8:$U$195,VLOOKUP($L$4,Master!$D$9:$G$20,4,FALSE),FALSE)</f>
        <v>2251635.9500000016</v>
      </c>
      <c r="M57" s="155">
        <f t="shared" si="10"/>
        <v>0.58321020371969245</v>
      </c>
      <c r="N57" s="155">
        <f t="shared" si="11"/>
        <v>2.8267707208677552E-4</v>
      </c>
      <c r="O57" s="156">
        <f t="shared" si="12"/>
        <v>-1609126.3199999975</v>
      </c>
      <c r="P57" s="157">
        <f t="shared" si="13"/>
        <v>-0.4167897962803076</v>
      </c>
      <c r="Q57" s="71"/>
    </row>
    <row r="58" spans="2:17" s="72" customFormat="1" ht="12.75" x14ac:dyDescent="0.2">
      <c r="B58" s="70"/>
      <c r="C58" s="98" t="s">
        <v>121</v>
      </c>
      <c r="D58" s="99" t="s">
        <v>122</v>
      </c>
      <c r="E58" s="152">
        <f>IFERROR(VLOOKUP($C58,'2025'!$C$205:$U$392,19,FALSE),0)</f>
        <v>0</v>
      </c>
      <c r="F58" s="153">
        <f>IFERROR(VLOOKUP($C58,'2025'!$C$8:$U$195,19,FALSE),0)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VLOOKUP($C58,'2025'!$C$205:$U$392,VLOOKUP($L$4,Master!$D$9:$G$20,4,FALSE),FALSE)</f>
        <v>0</v>
      </c>
      <c r="L58" s="164">
        <f>VLOOKUP($C58,'2025'!$C$8:$U$195,VLOOKUP($L$4,Master!$D$9:$G$20,4,FALSE),FALSE)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123</v>
      </c>
      <c r="D59" s="134" t="s">
        <v>124</v>
      </c>
      <c r="E59" s="147">
        <f>IFERROR(VLOOKUP($C59,'2025'!$C$205:$U$392,19,FALSE),0)</f>
        <v>12433992.550000001</v>
      </c>
      <c r="F59" s="148">
        <f>IFERROR(VLOOKUP($C59,'2025'!$C$8:$U$195,19,FALSE),0)</f>
        <v>9448732.9800000004</v>
      </c>
      <c r="G59" s="149">
        <f t="shared" si="6"/>
        <v>0.75991142362394293</v>
      </c>
      <c r="H59" s="150">
        <f t="shared" si="7"/>
        <v>1.1862220327918246E-3</v>
      </c>
      <c r="I59" s="148">
        <f t="shared" si="8"/>
        <v>-2985259.5700000003</v>
      </c>
      <c r="J59" s="151">
        <f t="shared" si="9"/>
        <v>-0.2400885763760571</v>
      </c>
      <c r="K59" s="147">
        <f>VLOOKUP($C59,'2025'!$C$205:$U$392,VLOOKUP($L$4,Master!$D$9:$G$20,4,FALSE),FALSE)</f>
        <v>2775456.3900000006</v>
      </c>
      <c r="L59" s="148">
        <f>VLOOKUP($C59,'2025'!$C$8:$U$195,VLOOKUP($L$4,Master!$D$9:$G$20,4,FALSE),FALSE)</f>
        <v>6629029.6299999999</v>
      </c>
      <c r="M59" s="150">
        <f t="shared" si="10"/>
        <v>2.3884466907440758</v>
      </c>
      <c r="N59" s="150">
        <f t="shared" si="11"/>
        <v>8.3222809024028927E-4</v>
      </c>
      <c r="O59" s="148">
        <f t="shared" si="12"/>
        <v>3853573.2399999993</v>
      </c>
      <c r="P59" s="151">
        <f t="shared" si="13"/>
        <v>1.3884466907440756</v>
      </c>
      <c r="Q59" s="71"/>
    </row>
    <row r="60" spans="2:17" s="72" customFormat="1" ht="12.75" x14ac:dyDescent="0.2">
      <c r="B60" s="70"/>
      <c r="C60" s="98" t="s">
        <v>125</v>
      </c>
      <c r="D60" s="99" t="s">
        <v>126</v>
      </c>
      <c r="E60" s="152">
        <f>IFERROR(VLOOKUP($C60,'2025'!$C$205:$U$392,19,FALSE),0)</f>
        <v>11987446.539999999</v>
      </c>
      <c r="F60" s="153">
        <f>IFERROR(VLOOKUP($C60,'2025'!$C$8:$U$195,19,FALSE),0)</f>
        <v>9333107.5999999978</v>
      </c>
      <c r="G60" s="154">
        <f t="shared" si="6"/>
        <v>0.77857344922098803</v>
      </c>
      <c r="H60" s="155">
        <f t="shared" si="7"/>
        <v>1.1717060787907697E-3</v>
      </c>
      <c r="I60" s="156">
        <f t="shared" si="8"/>
        <v>-2654338.9400000013</v>
      </c>
      <c r="J60" s="157">
        <f t="shared" si="9"/>
        <v>-0.22142655077901199</v>
      </c>
      <c r="K60" s="163">
        <f>VLOOKUP($C60,'2025'!$C$205:$U$392,VLOOKUP($L$4,Master!$D$9:$G$20,4,FALSE),FALSE)</f>
        <v>2674667.5000000009</v>
      </c>
      <c r="L60" s="164">
        <f>VLOOKUP($C60,'2025'!$C$8:$U$195,VLOOKUP($L$4,Master!$D$9:$G$20,4,FALSE),FALSE)</f>
        <v>6585344.8699999992</v>
      </c>
      <c r="M60" s="155">
        <f t="shared" si="10"/>
        <v>2.4621172052227043</v>
      </c>
      <c r="N60" s="155">
        <f t="shared" si="11"/>
        <v>8.2674377557938068E-4</v>
      </c>
      <c r="O60" s="156">
        <f t="shared" si="12"/>
        <v>3910677.3699999982</v>
      </c>
      <c r="P60" s="157">
        <f t="shared" si="13"/>
        <v>1.4621172052227041</v>
      </c>
      <c r="Q60" s="71"/>
    </row>
    <row r="61" spans="2:17" s="72" customFormat="1" ht="12.75" x14ac:dyDescent="0.2">
      <c r="B61" s="70"/>
      <c r="C61" s="98" t="s">
        <v>127</v>
      </c>
      <c r="D61" s="99" t="s">
        <v>128</v>
      </c>
      <c r="E61" s="152">
        <f>IFERROR(VLOOKUP($C61,'2025'!$C$205:$U$392,19,FALSE),0)</f>
        <v>103420.26000000001</v>
      </c>
      <c r="F61" s="153">
        <f>IFERROR(VLOOKUP($C61,'2025'!$C$8:$U$195,19,FALSE),0)</f>
        <v>58272.840000000004</v>
      </c>
      <c r="G61" s="154">
        <f t="shared" si="6"/>
        <v>0.56345671534765041</v>
      </c>
      <c r="H61" s="155">
        <f t="shared" si="7"/>
        <v>7.3157455997187846E-6</v>
      </c>
      <c r="I61" s="156">
        <f t="shared" si="8"/>
        <v>-45147.420000000006</v>
      </c>
      <c r="J61" s="157">
        <f t="shared" si="9"/>
        <v>-0.43654328465234954</v>
      </c>
      <c r="K61" s="163">
        <f>VLOOKUP($C61,'2025'!$C$205:$U$392,VLOOKUP($L$4,Master!$D$9:$G$20,4,FALSE),FALSE)</f>
        <v>31886.359999999993</v>
      </c>
      <c r="L61" s="164">
        <f>VLOOKUP($C61,'2025'!$C$8:$U$195,VLOOKUP($L$4,Master!$D$9:$G$20,4,FALSE),FALSE)</f>
        <v>28939.32</v>
      </c>
      <c r="M61" s="155">
        <f t="shared" si="10"/>
        <v>0.90757678204724546</v>
      </c>
      <c r="N61" s="155">
        <f t="shared" si="11"/>
        <v>3.6331282798101792E-6</v>
      </c>
      <c r="O61" s="156">
        <f t="shared" si="12"/>
        <v>-2947.0399999999936</v>
      </c>
      <c r="P61" s="157">
        <f t="shared" si="13"/>
        <v>-9.2423217952754544E-2</v>
      </c>
      <c r="Q61" s="71"/>
    </row>
    <row r="62" spans="2:17" s="72" customFormat="1" ht="12.75" x14ac:dyDescent="0.2">
      <c r="B62" s="70"/>
      <c r="C62" s="98" t="s">
        <v>129</v>
      </c>
      <c r="D62" s="99" t="s">
        <v>130</v>
      </c>
      <c r="E62" s="152">
        <f>IFERROR(VLOOKUP($C62,'2025'!$C$205:$U$392,19,FALSE),0)</f>
        <v>343125.75</v>
      </c>
      <c r="F62" s="153">
        <f>IFERROR(VLOOKUP($C62,'2025'!$C$8:$U$195,19,FALSE),0)</f>
        <v>57352.539999999994</v>
      </c>
      <c r="G62" s="154">
        <f t="shared" si="6"/>
        <v>0.16714729220992594</v>
      </c>
      <c r="H62" s="155">
        <f t="shared" si="7"/>
        <v>7.2002084013357761E-6</v>
      </c>
      <c r="I62" s="156">
        <f t="shared" si="8"/>
        <v>-285773.21000000002</v>
      </c>
      <c r="J62" s="157">
        <f t="shared" si="9"/>
        <v>-0.83285270779007414</v>
      </c>
      <c r="K62" s="163">
        <f>VLOOKUP($C62,'2025'!$C$205:$U$392,VLOOKUP($L$4,Master!$D$9:$G$20,4,FALSE),FALSE)</f>
        <v>68902.53</v>
      </c>
      <c r="L62" s="164">
        <f>VLOOKUP($C62,'2025'!$C$8:$U$195,VLOOKUP($L$4,Master!$D$9:$G$20,4,FALSE),FALSE)</f>
        <v>14745.439999999997</v>
      </c>
      <c r="M62" s="155">
        <f t="shared" si="10"/>
        <v>0.2140043333677297</v>
      </c>
      <c r="N62" s="155">
        <f t="shared" si="11"/>
        <v>1.8511863810982495E-6</v>
      </c>
      <c r="O62" s="156">
        <f t="shared" si="12"/>
        <v>-54157.090000000004</v>
      </c>
      <c r="P62" s="157">
        <f t="shared" si="13"/>
        <v>-0.78599566663227027</v>
      </c>
      <c r="Q62" s="71"/>
    </row>
    <row r="63" spans="2:17" s="72" customFormat="1" ht="12.75" x14ac:dyDescent="0.2">
      <c r="B63" s="70"/>
      <c r="C63" s="133" t="s">
        <v>131</v>
      </c>
      <c r="D63" s="134" t="s">
        <v>132</v>
      </c>
      <c r="E63" s="147">
        <f>IFERROR(VLOOKUP($C63,'2025'!$C$205:$U$392,19,FALSE),0)</f>
        <v>197249.53999999995</v>
      </c>
      <c r="F63" s="148">
        <f>IFERROR(VLOOKUP($C63,'2025'!$C$8:$U$195,19,FALSE),0)</f>
        <v>71174.63</v>
      </c>
      <c r="G63" s="149">
        <f t="shared" si="6"/>
        <v>0.36083546760109059</v>
      </c>
      <c r="H63" s="150">
        <f t="shared" si="7"/>
        <v>8.9354746779822742E-6</v>
      </c>
      <c r="I63" s="148">
        <f t="shared" si="8"/>
        <v>-126074.90999999995</v>
      </c>
      <c r="J63" s="151">
        <f t="shared" si="9"/>
        <v>-0.63916453239890936</v>
      </c>
      <c r="K63" s="147">
        <f>VLOOKUP($C63,'2025'!$C$205:$U$392,VLOOKUP($L$4,Master!$D$9:$G$20,4,FALSE),FALSE)</f>
        <v>56005.02</v>
      </c>
      <c r="L63" s="148">
        <f>VLOOKUP($C63,'2025'!$C$8:$U$195,VLOOKUP($L$4,Master!$D$9:$G$20,4,FALSE),FALSE)</f>
        <v>20839.829999999998</v>
      </c>
      <c r="M63" s="150">
        <f t="shared" si="10"/>
        <v>0.37210646474191061</v>
      </c>
      <c r="N63" s="150">
        <f t="shared" si="11"/>
        <v>2.6162942225123658E-6</v>
      </c>
      <c r="O63" s="148">
        <f t="shared" si="12"/>
        <v>-35165.19</v>
      </c>
      <c r="P63" s="151">
        <f t="shared" si="13"/>
        <v>-0.62789353525808944</v>
      </c>
      <c r="Q63" s="71"/>
    </row>
    <row r="64" spans="2:17" s="72" customFormat="1" ht="12.75" x14ac:dyDescent="0.2">
      <c r="B64" s="70"/>
      <c r="C64" s="98" t="s">
        <v>133</v>
      </c>
      <c r="D64" s="99" t="s">
        <v>134</v>
      </c>
      <c r="E64" s="152">
        <f>IFERROR(VLOOKUP($C64,'2025'!$C$205:$U$392,19,FALSE),0)</f>
        <v>0</v>
      </c>
      <c r="F64" s="153">
        <f>IFERROR(VLOOKUP($C64,'2025'!$C$8:$U$195,19,FALSE),0)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VLOOKUP($C64,'2025'!$C$205:$U$392,VLOOKUP($L$4,Master!$D$9:$G$20,4,FALSE),FALSE)</f>
        <v>0</v>
      </c>
      <c r="L64" s="164">
        <f>VLOOKUP($C64,'2025'!$C$8:$U$195,VLOOKUP($L$4,Master!$D$9:$G$20,4,FALSE),FALSE)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135</v>
      </c>
      <c r="D65" s="99" t="s">
        <v>136</v>
      </c>
      <c r="E65" s="152">
        <f>IFERROR(VLOOKUP($C65,'2025'!$C$205:$U$392,19,FALSE),0)</f>
        <v>197249.53999999995</v>
      </c>
      <c r="F65" s="153">
        <f>IFERROR(VLOOKUP($C65,'2025'!$C$8:$U$195,19,FALSE),0)</f>
        <v>71174.63</v>
      </c>
      <c r="G65" s="154">
        <f t="shared" si="6"/>
        <v>0.36083546760109059</v>
      </c>
      <c r="H65" s="155">
        <f t="shared" si="7"/>
        <v>8.9354746779822742E-6</v>
      </c>
      <c r="I65" s="156">
        <f t="shared" si="8"/>
        <v>-126074.90999999995</v>
      </c>
      <c r="J65" s="157">
        <f t="shared" si="9"/>
        <v>-0.63916453239890936</v>
      </c>
      <c r="K65" s="163">
        <f>VLOOKUP($C65,'2025'!$C$205:$U$392,VLOOKUP($L$4,Master!$D$9:$G$20,4,FALSE),FALSE)</f>
        <v>56005.02</v>
      </c>
      <c r="L65" s="164">
        <f>VLOOKUP($C65,'2025'!$C$8:$U$195,VLOOKUP($L$4,Master!$D$9:$G$20,4,FALSE),FALSE)</f>
        <v>20839.829999999998</v>
      </c>
      <c r="M65" s="155">
        <f t="shared" si="10"/>
        <v>0.37210646474191061</v>
      </c>
      <c r="N65" s="155">
        <f t="shared" si="11"/>
        <v>2.6162942225123658E-6</v>
      </c>
      <c r="O65" s="156">
        <f t="shared" si="12"/>
        <v>-35165.19</v>
      </c>
      <c r="P65" s="157">
        <f t="shared" si="13"/>
        <v>-0.62789353525808944</v>
      </c>
      <c r="Q65" s="71"/>
    </row>
    <row r="66" spans="2:17" s="72" customFormat="1" ht="12.75" x14ac:dyDescent="0.2">
      <c r="B66" s="70"/>
      <c r="C66" s="98" t="s">
        <v>137</v>
      </c>
      <c r="D66" s="99" t="s">
        <v>138</v>
      </c>
      <c r="E66" s="152">
        <f>IFERROR(VLOOKUP($C66,'2025'!$C$205:$U$392,19,FALSE),0)</f>
        <v>0</v>
      </c>
      <c r="F66" s="153">
        <f>IFERROR(VLOOKUP($C66,'2025'!$C$8:$U$195,19,FALSE),0)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VLOOKUP($C66,'2025'!$C$205:$U$392,VLOOKUP($L$4,Master!$D$9:$G$20,4,FALSE),FALSE)</f>
        <v>0</v>
      </c>
      <c r="L66" s="164">
        <f>VLOOKUP($C66,'2025'!$C$8:$U$195,VLOOKUP($L$4,Master!$D$9:$G$20,4,FALSE),FALSE)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139</v>
      </c>
      <c r="D67" s="99" t="s">
        <v>140</v>
      </c>
      <c r="E67" s="152">
        <f>IFERROR(VLOOKUP($C67,'2025'!$C$205:$U$392,19,FALSE),0)</f>
        <v>0</v>
      </c>
      <c r="F67" s="153">
        <f>IFERROR(VLOOKUP($C67,'2025'!$C$8:$U$195,19,FALSE),0)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VLOOKUP($C67,'2025'!$C$205:$U$392,VLOOKUP($L$4,Master!$D$9:$G$20,4,FALSE),FALSE)</f>
        <v>0</v>
      </c>
      <c r="L67" s="164">
        <f>VLOOKUP($C67,'2025'!$C$8:$U$195,VLOOKUP($L$4,Master!$D$9:$G$20,4,FALSE),FALSE)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141</v>
      </c>
      <c r="D68" s="99" t="s">
        <v>142</v>
      </c>
      <c r="E68" s="152">
        <f>IFERROR(VLOOKUP($C68,'2025'!$C$205:$U$392,19,FALSE),0)</f>
        <v>0</v>
      </c>
      <c r="F68" s="153">
        <f>IFERROR(VLOOKUP($C68,'2025'!$C$8:$U$195,19,FALSE),0)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VLOOKUP($C68,'2025'!$C$205:$U$392,VLOOKUP($L$4,Master!$D$9:$G$20,4,FALSE),FALSE)</f>
        <v>0</v>
      </c>
      <c r="L68" s="164">
        <f>VLOOKUP($C68,'2025'!$C$8:$U$195,VLOOKUP($L$4,Master!$D$9:$G$20,4,FALSE),FALSE)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143</v>
      </c>
      <c r="D69" s="99" t="s">
        <v>144</v>
      </c>
      <c r="E69" s="152">
        <f>IFERROR(VLOOKUP($C69,'2025'!$C$205:$U$392,19,FALSE),0)</f>
        <v>0</v>
      </c>
      <c r="F69" s="153">
        <f>IFERROR(VLOOKUP($C69,'2025'!$C$8:$U$195,19,FALSE),0)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VLOOKUP($C69,'2025'!$C$205:$U$392,VLOOKUP($L$4,Master!$D$9:$G$20,4,FALSE),FALSE)</f>
        <v>0</v>
      </c>
      <c r="L69" s="164">
        <f>VLOOKUP($C69,'2025'!$C$8:$U$195,VLOOKUP($L$4,Master!$D$9:$G$20,4,FALSE),FALSE)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145</v>
      </c>
      <c r="D70" s="134" t="s">
        <v>146</v>
      </c>
      <c r="E70" s="147">
        <f>IFERROR(VLOOKUP($C70,'2025'!$C$205:$U$392,19,FALSE),0)</f>
        <v>711827.44000000006</v>
      </c>
      <c r="F70" s="148">
        <f>IFERROR(VLOOKUP($C70,'2025'!$C$8:$U$195,19,FALSE),0)</f>
        <v>642156.39</v>
      </c>
      <c r="G70" s="149">
        <f t="shared" si="6"/>
        <v>0.90212368042457025</v>
      </c>
      <c r="H70" s="150">
        <f t="shared" si="7"/>
        <v>8.061822256258317E-5</v>
      </c>
      <c r="I70" s="148">
        <f t="shared" si="8"/>
        <v>-69671.050000000047</v>
      </c>
      <c r="J70" s="151">
        <f t="shared" si="9"/>
        <v>-9.7876319575429749E-2</v>
      </c>
      <c r="K70" s="147">
        <f>VLOOKUP($C70,'2025'!$C$205:$U$392,VLOOKUP($L$4,Master!$D$9:$G$20,4,FALSE),FALSE)</f>
        <v>199899.43000000002</v>
      </c>
      <c r="L70" s="148">
        <f>VLOOKUP($C70,'2025'!$C$8:$U$195,VLOOKUP($L$4,Master!$D$9:$G$20,4,FALSE),FALSE)</f>
        <v>383455.09000000008</v>
      </c>
      <c r="M70" s="150">
        <f t="shared" si="10"/>
        <v>1.9182400370026069</v>
      </c>
      <c r="N70" s="150">
        <f t="shared" si="11"/>
        <v>4.8140092148542455E-5</v>
      </c>
      <c r="O70" s="148">
        <f t="shared" si="12"/>
        <v>183555.66000000006</v>
      </c>
      <c r="P70" s="151">
        <f t="shared" si="13"/>
        <v>0.91824003700260692</v>
      </c>
      <c r="Q70" s="71"/>
    </row>
    <row r="71" spans="2:17" s="72" customFormat="1" ht="12.75" x14ac:dyDescent="0.2">
      <c r="B71" s="70"/>
      <c r="C71" s="98" t="s">
        <v>147</v>
      </c>
      <c r="D71" s="99" t="s">
        <v>148</v>
      </c>
      <c r="E71" s="152">
        <f>IFERROR(VLOOKUP($C71,'2025'!$C$205:$U$392,19,FALSE),0)</f>
        <v>0</v>
      </c>
      <c r="F71" s="153">
        <f>IFERROR(VLOOKUP($C71,'2025'!$C$8:$U$195,19,FALSE),0)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VLOOKUP($C71,'2025'!$C$205:$U$392,VLOOKUP($L$4,Master!$D$9:$G$20,4,FALSE),FALSE)</f>
        <v>0</v>
      </c>
      <c r="L71" s="164">
        <f>VLOOKUP($C71,'2025'!$C$8:$U$195,VLOOKUP($L$4,Master!$D$9:$G$20,4,FALSE),FALSE)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149</v>
      </c>
      <c r="D72" s="99" t="s">
        <v>150</v>
      </c>
      <c r="E72" s="152">
        <f>IFERROR(VLOOKUP($C72,'2025'!$C$205:$U$392,19,FALSE),0)</f>
        <v>0</v>
      </c>
      <c r="F72" s="153">
        <f>IFERROR(VLOOKUP($C72,'2025'!$C$8:$U$195,19,FALSE),0)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VLOOKUP($C72,'2025'!$C$205:$U$392,VLOOKUP($L$4,Master!$D$9:$G$20,4,FALSE),FALSE)</f>
        <v>0</v>
      </c>
      <c r="L72" s="164">
        <f>VLOOKUP($C72,'2025'!$C$8:$U$195,VLOOKUP($L$4,Master!$D$9:$G$20,4,FALSE),FALSE)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151</v>
      </c>
      <c r="D73" s="99" t="s">
        <v>152</v>
      </c>
      <c r="E73" s="152">
        <f>IFERROR(VLOOKUP($C73,'2025'!$C$205:$U$392,19,FALSE),0)</f>
        <v>711827.44000000006</v>
      </c>
      <c r="F73" s="153">
        <f>IFERROR(VLOOKUP($C73,'2025'!$C$8:$U$195,19,FALSE),0)</f>
        <v>642156.39</v>
      </c>
      <c r="G73" s="154">
        <f t="shared" si="6"/>
        <v>0.90212368042457025</v>
      </c>
      <c r="H73" s="155">
        <f t="shared" si="7"/>
        <v>8.061822256258317E-5</v>
      </c>
      <c r="I73" s="156">
        <f t="shared" si="8"/>
        <v>-69671.050000000047</v>
      </c>
      <c r="J73" s="157">
        <f t="shared" si="9"/>
        <v>-9.7876319575429749E-2</v>
      </c>
      <c r="K73" s="163">
        <f>VLOOKUP($C73,'2025'!$C$205:$U$392,VLOOKUP($L$4,Master!$D$9:$G$20,4,FALSE),FALSE)</f>
        <v>199899.43000000002</v>
      </c>
      <c r="L73" s="164">
        <f>VLOOKUP($C73,'2025'!$C$8:$U$195,VLOOKUP($L$4,Master!$D$9:$G$20,4,FALSE),FALSE)</f>
        <v>383455.09000000008</v>
      </c>
      <c r="M73" s="155">
        <f t="shared" si="10"/>
        <v>1.9182400370026069</v>
      </c>
      <c r="N73" s="155">
        <f t="shared" si="11"/>
        <v>4.8140092148542455E-5</v>
      </c>
      <c r="O73" s="156">
        <f t="shared" si="12"/>
        <v>183555.66000000006</v>
      </c>
      <c r="P73" s="157">
        <f t="shared" si="13"/>
        <v>0.91824003700260692</v>
      </c>
      <c r="Q73" s="71"/>
    </row>
    <row r="74" spans="2:17" s="72" customFormat="1" ht="12.75" x14ac:dyDescent="0.2">
      <c r="B74" s="70"/>
      <c r="C74" s="133" t="s">
        <v>153</v>
      </c>
      <c r="D74" s="134" t="s">
        <v>154</v>
      </c>
      <c r="E74" s="147">
        <f>IFERROR(VLOOKUP($C74,'2025'!$C$205:$U$392,19,FALSE),0)</f>
        <v>45585367.480000004</v>
      </c>
      <c r="F74" s="148">
        <f>IFERROR(VLOOKUP($C74,'2025'!$C$8:$U$195,19,FALSE),0)</f>
        <v>30658108.100000001</v>
      </c>
      <c r="G74" s="149">
        <f t="shared" ref="G74:G137" si="14">IFERROR(F74/E74,0)</f>
        <v>0.67254274331452635</v>
      </c>
      <c r="H74" s="150">
        <f t="shared" ref="H74:H137" si="15">F74/$D$4</f>
        <v>3.848910048459588E-3</v>
      </c>
      <c r="I74" s="148">
        <f t="shared" ref="I74:I137" si="16">F74-E74</f>
        <v>-14927259.380000003</v>
      </c>
      <c r="J74" s="151">
        <f t="shared" ref="J74:J137" si="17">IFERROR(I74/E74,0)</f>
        <v>-0.3274572566854736</v>
      </c>
      <c r="K74" s="147">
        <f>VLOOKUP($C74,'2025'!$C$205:$U$392,VLOOKUP($L$4,Master!$D$9:$G$20,4,FALSE),FALSE)</f>
        <v>19253982.190000005</v>
      </c>
      <c r="L74" s="148">
        <f>VLOOKUP($C74,'2025'!$C$8:$U$195,VLOOKUP($L$4,Master!$D$9:$G$20,4,FALSE),FALSE)</f>
        <v>11196541.740000002</v>
      </c>
      <c r="M74" s="150">
        <f t="shared" ref="M74:M137" si="18">IFERROR(L74/K74,0)</f>
        <v>0.58151823500777833</v>
      </c>
      <c r="N74" s="150">
        <f t="shared" ref="N74:N137" si="19">L74/$D$4</f>
        <v>1.4056471413864968E-3</v>
      </c>
      <c r="O74" s="148">
        <f t="shared" ref="O74:O137" si="20">L74-K74</f>
        <v>-8057440.450000003</v>
      </c>
      <c r="P74" s="151">
        <f t="shared" ref="P74:P137" si="21">IFERROR(O74/K74,0)</f>
        <v>-0.41848176499222162</v>
      </c>
      <c r="Q74" s="71"/>
    </row>
    <row r="75" spans="2:17" s="72" customFormat="1" ht="12.75" x14ac:dyDescent="0.2">
      <c r="B75" s="70"/>
      <c r="C75" s="98" t="s">
        <v>155</v>
      </c>
      <c r="D75" s="99" t="s">
        <v>156</v>
      </c>
      <c r="E75" s="152">
        <f>IFERROR(VLOOKUP($C75,'2025'!$C$205:$U$392,19,FALSE),0)</f>
        <v>36770872.100000009</v>
      </c>
      <c r="F75" s="153">
        <f>IFERROR(VLOOKUP($C75,'2025'!$C$8:$U$195,19,FALSE),0)</f>
        <v>24252180.460000001</v>
      </c>
      <c r="G75" s="154">
        <f t="shared" si="14"/>
        <v>0.65954868826730917</v>
      </c>
      <c r="H75" s="155">
        <f t="shared" si="15"/>
        <v>3.0446908454063826E-3</v>
      </c>
      <c r="I75" s="156">
        <f t="shared" si="16"/>
        <v>-12518691.640000008</v>
      </c>
      <c r="J75" s="157">
        <f t="shared" si="17"/>
        <v>-0.34045131173269089</v>
      </c>
      <c r="K75" s="163">
        <f>VLOOKUP($C75,'2025'!$C$205:$U$392,VLOOKUP($L$4,Master!$D$9:$G$20,4,FALSE),FALSE)</f>
        <v>16669586.770000003</v>
      </c>
      <c r="L75" s="164">
        <f>VLOOKUP($C75,'2025'!$C$8:$U$195,VLOOKUP($L$4,Master!$D$9:$G$20,4,FALSE),FALSE)</f>
        <v>9555356.7100000009</v>
      </c>
      <c r="M75" s="155">
        <f t="shared" si="18"/>
        <v>0.57322097073195766</v>
      </c>
      <c r="N75" s="155">
        <f t="shared" si="19"/>
        <v>1.1996078928867351E-3</v>
      </c>
      <c r="O75" s="156">
        <f t="shared" si="20"/>
        <v>-7114230.0600000024</v>
      </c>
      <c r="P75" s="157">
        <f t="shared" si="21"/>
        <v>-0.42677902926804234</v>
      </c>
      <c r="Q75" s="71"/>
    </row>
    <row r="76" spans="2:17" s="72" customFormat="1" ht="12.75" x14ac:dyDescent="0.2">
      <c r="B76" s="70"/>
      <c r="C76" s="98" t="s">
        <v>157</v>
      </c>
      <c r="D76" s="99" t="s">
        <v>158</v>
      </c>
      <c r="E76" s="152">
        <f>IFERROR(VLOOKUP($C76,'2025'!$C$205:$U$392,19,FALSE),0)</f>
        <v>996333.58999999962</v>
      </c>
      <c r="F76" s="153">
        <f>IFERROR(VLOOKUP($C76,'2025'!$C$8:$U$195,19,FALSE),0)</f>
        <v>790847.33000000007</v>
      </c>
      <c r="G76" s="154">
        <f t="shared" si="14"/>
        <v>0.79375757069477137</v>
      </c>
      <c r="H76" s="155">
        <f t="shared" si="15"/>
        <v>9.9285325281843991E-5</v>
      </c>
      <c r="I76" s="156">
        <f t="shared" si="16"/>
        <v>-205486.25999999954</v>
      </c>
      <c r="J76" s="157">
        <f t="shared" si="17"/>
        <v>-0.2062424293052286</v>
      </c>
      <c r="K76" s="163">
        <f>VLOOKUP($C76,'2025'!$C$205:$U$392,VLOOKUP($L$4,Master!$D$9:$G$20,4,FALSE),FALSE)</f>
        <v>304818.5999999998</v>
      </c>
      <c r="L76" s="164">
        <f>VLOOKUP($C76,'2025'!$C$8:$U$195,VLOOKUP($L$4,Master!$D$9:$G$20,4,FALSE),FALSE)</f>
        <v>372651.90000000014</v>
      </c>
      <c r="M76" s="155">
        <f t="shared" si="18"/>
        <v>1.222536616859996</v>
      </c>
      <c r="N76" s="155">
        <f t="shared" si="19"/>
        <v>4.6783827554171812E-5</v>
      </c>
      <c r="O76" s="156">
        <f t="shared" si="20"/>
        <v>67833.300000000338</v>
      </c>
      <c r="P76" s="157">
        <f t="shared" si="21"/>
        <v>0.22253661685999601</v>
      </c>
      <c r="Q76" s="71"/>
    </row>
    <row r="77" spans="2:17" s="72" customFormat="1" ht="12.75" x14ac:dyDescent="0.2">
      <c r="B77" s="70"/>
      <c r="C77" s="98" t="s">
        <v>159</v>
      </c>
      <c r="D77" s="99" t="s">
        <v>34</v>
      </c>
      <c r="E77" s="152">
        <f>IFERROR(VLOOKUP($C77,'2025'!$C$205:$U$392,19,FALSE),0)</f>
        <v>7428729.9399999995</v>
      </c>
      <c r="F77" s="153">
        <f>IFERROR(VLOOKUP($C77,'2025'!$C$8:$U$195,19,FALSE),0)</f>
        <v>5474556.0100000007</v>
      </c>
      <c r="G77" s="154">
        <f t="shared" si="14"/>
        <v>0.73694373792244772</v>
      </c>
      <c r="H77" s="155">
        <f t="shared" si="15"/>
        <v>6.872920393200593E-4</v>
      </c>
      <c r="I77" s="156">
        <f t="shared" si="16"/>
        <v>-1954173.9299999988</v>
      </c>
      <c r="J77" s="157">
        <f t="shared" si="17"/>
        <v>-0.26305626207755223</v>
      </c>
      <c r="K77" s="163">
        <f>VLOOKUP($C77,'2025'!$C$205:$U$392,VLOOKUP($L$4,Master!$D$9:$G$20,4,FALSE),FALSE)</f>
        <v>2120618.31</v>
      </c>
      <c r="L77" s="164">
        <f>VLOOKUP($C77,'2025'!$C$8:$U$195,VLOOKUP($L$4,Master!$D$9:$G$20,4,FALSE),FALSE)</f>
        <v>1246102.83</v>
      </c>
      <c r="M77" s="155">
        <f t="shared" si="18"/>
        <v>0.58761297312386218</v>
      </c>
      <c r="N77" s="155">
        <f t="shared" si="19"/>
        <v>1.5643945439023778E-4</v>
      </c>
      <c r="O77" s="156">
        <f t="shared" si="20"/>
        <v>-874515.48</v>
      </c>
      <c r="P77" s="157">
        <f t="shared" si="21"/>
        <v>-0.41238702687613782</v>
      </c>
      <c r="Q77" s="71"/>
    </row>
    <row r="78" spans="2:17" s="72" customFormat="1" ht="12.75" x14ac:dyDescent="0.2">
      <c r="B78" s="70"/>
      <c r="C78" s="98" t="s">
        <v>160</v>
      </c>
      <c r="D78" s="99" t="s">
        <v>35</v>
      </c>
      <c r="E78" s="152">
        <f>IFERROR(VLOOKUP($C78,'2025'!$C$205:$U$392,19,FALSE),0)</f>
        <v>389431.85</v>
      </c>
      <c r="F78" s="153">
        <f>IFERROR(VLOOKUP($C78,'2025'!$C$8:$U$195,19,FALSE),0)</f>
        <v>140524.29999999999</v>
      </c>
      <c r="G78" s="154">
        <f t="shared" si="14"/>
        <v>0.36084439421172149</v>
      </c>
      <c r="H78" s="155">
        <f t="shared" si="15"/>
        <v>1.764183845130188E-5</v>
      </c>
      <c r="I78" s="156">
        <f t="shared" si="16"/>
        <v>-248907.55</v>
      </c>
      <c r="J78" s="157">
        <f t="shared" si="17"/>
        <v>-0.63915560578827846</v>
      </c>
      <c r="K78" s="163">
        <f>VLOOKUP($C78,'2025'!$C$205:$U$392,VLOOKUP($L$4,Master!$D$9:$G$20,4,FALSE),FALSE)</f>
        <v>158958.51</v>
      </c>
      <c r="L78" s="164">
        <f>VLOOKUP($C78,'2025'!$C$8:$U$195,VLOOKUP($L$4,Master!$D$9:$G$20,4,FALSE),FALSE)</f>
        <v>22430.3</v>
      </c>
      <c r="M78" s="155">
        <f t="shared" si="18"/>
        <v>0.14110789035453339</v>
      </c>
      <c r="N78" s="155">
        <f t="shared" si="19"/>
        <v>2.815966555351897E-6</v>
      </c>
      <c r="O78" s="156">
        <f t="shared" si="20"/>
        <v>-136528.21000000002</v>
      </c>
      <c r="P78" s="157">
        <f t="shared" si="21"/>
        <v>-0.85889210964546669</v>
      </c>
      <c r="Q78" s="71"/>
    </row>
    <row r="79" spans="2:17" s="72" customFormat="1" ht="12.75" x14ac:dyDescent="0.2">
      <c r="B79" s="70"/>
      <c r="C79" s="98" t="s">
        <v>161</v>
      </c>
      <c r="D79" s="99" t="s">
        <v>162</v>
      </c>
      <c r="E79" s="152">
        <f>IFERROR(VLOOKUP($C79,'2025'!$C$205:$U$392,19,FALSE),0)</f>
        <v>0</v>
      </c>
      <c r="F79" s="153">
        <f>IFERROR(VLOOKUP($C79,'2025'!$C$8:$U$195,19,FALSE),0)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VLOOKUP($C79,'2025'!$C$205:$U$392,VLOOKUP($L$4,Master!$D$9:$G$20,4,FALSE),FALSE)</f>
        <v>0</v>
      </c>
      <c r="L79" s="164">
        <f>VLOOKUP($C79,'2025'!$C$8:$U$195,VLOOKUP($L$4,Master!$D$9:$G$20,4,FALSE),FALSE)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163</v>
      </c>
      <c r="D80" s="134" t="s">
        <v>164</v>
      </c>
      <c r="E80" s="147">
        <f>IFERROR(VLOOKUP($C80,'2025'!$C$205:$U$392,19,FALSE),0)</f>
        <v>6372322.2799999993</v>
      </c>
      <c r="F80" s="148">
        <f>IFERROR(VLOOKUP($C80,'2025'!$C$8:$U$195,19,FALSE),0)</f>
        <v>4814799.99</v>
      </c>
      <c r="G80" s="149">
        <f t="shared" si="14"/>
        <v>0.75558011325189922</v>
      </c>
      <c r="H80" s="150">
        <f t="shared" si="15"/>
        <v>6.0446430687724408E-4</v>
      </c>
      <c r="I80" s="148">
        <f t="shared" si="16"/>
        <v>-1557522.2899999991</v>
      </c>
      <c r="J80" s="151">
        <f t="shared" si="17"/>
        <v>-0.24441988674810078</v>
      </c>
      <c r="K80" s="147">
        <f>VLOOKUP($C80,'2025'!$C$205:$U$392,VLOOKUP($L$4,Master!$D$9:$G$20,4,FALSE),FALSE)</f>
        <v>1778978.27</v>
      </c>
      <c r="L80" s="148">
        <f>VLOOKUP($C80,'2025'!$C$8:$U$195,VLOOKUP($L$4,Master!$D$9:$G$20,4,FALSE),FALSE)</f>
        <v>125708.33</v>
      </c>
      <c r="M80" s="150">
        <f t="shared" si="18"/>
        <v>7.0663218387709711E-2</v>
      </c>
      <c r="N80" s="150">
        <f t="shared" si="19"/>
        <v>1.5781797524292564E-5</v>
      </c>
      <c r="O80" s="148">
        <f t="shared" si="20"/>
        <v>-1653269.94</v>
      </c>
      <c r="P80" s="151">
        <f t="shared" si="21"/>
        <v>-0.92933678161229027</v>
      </c>
      <c r="Q80" s="71"/>
    </row>
    <row r="81" spans="2:17" s="72" customFormat="1" ht="12.75" x14ac:dyDescent="0.2">
      <c r="B81" s="70"/>
      <c r="C81" s="98" t="s">
        <v>165</v>
      </c>
      <c r="D81" s="99" t="s">
        <v>164</v>
      </c>
      <c r="E81" s="152">
        <f>IFERROR(VLOOKUP($C81,'2025'!$C$205:$U$392,19,FALSE),0)</f>
        <v>6372322.2799999993</v>
      </c>
      <c r="F81" s="153">
        <f>IFERROR(VLOOKUP($C81,'2025'!$C$8:$U$195,19,FALSE),0)</f>
        <v>4814799.99</v>
      </c>
      <c r="G81" s="154">
        <f t="shared" si="14"/>
        <v>0.75558011325189922</v>
      </c>
      <c r="H81" s="155">
        <f t="shared" si="15"/>
        <v>6.0446430687724408E-4</v>
      </c>
      <c r="I81" s="156">
        <f t="shared" si="16"/>
        <v>-1557522.2899999991</v>
      </c>
      <c r="J81" s="157">
        <f t="shared" si="17"/>
        <v>-0.24441988674810078</v>
      </c>
      <c r="K81" s="163">
        <f>VLOOKUP($C81,'2025'!$C$205:$U$392,VLOOKUP($L$4,Master!$D$9:$G$20,4,FALSE),FALSE)</f>
        <v>1778978.27</v>
      </c>
      <c r="L81" s="164">
        <f>VLOOKUP($C81,'2025'!$C$8:$U$195,VLOOKUP($L$4,Master!$D$9:$G$20,4,FALSE),FALSE)</f>
        <v>125708.33</v>
      </c>
      <c r="M81" s="155">
        <f t="shared" si="18"/>
        <v>7.0663218387709711E-2</v>
      </c>
      <c r="N81" s="155">
        <f t="shared" si="19"/>
        <v>1.5781797524292564E-5</v>
      </c>
      <c r="O81" s="156">
        <f t="shared" si="20"/>
        <v>-1653269.94</v>
      </c>
      <c r="P81" s="157">
        <f t="shared" si="21"/>
        <v>-0.92933678161229027</v>
      </c>
      <c r="Q81" s="71"/>
    </row>
    <row r="82" spans="2:17" s="72" customFormat="1" ht="12.75" x14ac:dyDescent="0.2">
      <c r="B82" s="70"/>
      <c r="C82" s="133" t="s">
        <v>166</v>
      </c>
      <c r="D82" s="134" t="s">
        <v>167</v>
      </c>
      <c r="E82" s="147">
        <f>IFERROR(VLOOKUP($C82,'2025'!$C$205:$U$392,19,FALSE),0)</f>
        <v>5753638.9799999995</v>
      </c>
      <c r="F82" s="148">
        <f>IFERROR(VLOOKUP($C82,'2025'!$C$8:$U$195,19,FALSE),0)</f>
        <v>5074292.5900000008</v>
      </c>
      <c r="G82" s="149">
        <f t="shared" si="14"/>
        <v>0.88192752580385247</v>
      </c>
      <c r="H82" s="150">
        <f t="shared" si="15"/>
        <v>6.3704177944610453E-4</v>
      </c>
      <c r="I82" s="148">
        <f t="shared" si="16"/>
        <v>-679346.38999999873</v>
      </c>
      <c r="J82" s="151">
        <f t="shared" si="17"/>
        <v>-0.11807247419614757</v>
      </c>
      <c r="K82" s="147">
        <f>VLOOKUP($C82,'2025'!$C$205:$U$392,VLOOKUP($L$4,Master!$D$9:$G$20,4,FALSE),FALSE)</f>
        <v>1501771.3199999991</v>
      </c>
      <c r="L82" s="148">
        <f>VLOOKUP($C82,'2025'!$C$8:$U$195,VLOOKUP($L$4,Master!$D$9:$G$20,4,FALSE),FALSE)</f>
        <v>766244.65</v>
      </c>
      <c r="M82" s="150">
        <f t="shared" si="18"/>
        <v>0.51022724951226295</v>
      </c>
      <c r="N82" s="150">
        <f t="shared" si="19"/>
        <v>9.6196631682024761E-5</v>
      </c>
      <c r="O82" s="148">
        <f t="shared" si="20"/>
        <v>-735526.66999999911</v>
      </c>
      <c r="P82" s="151">
        <f t="shared" si="21"/>
        <v>-0.48977275048773705</v>
      </c>
      <c r="Q82" s="71"/>
    </row>
    <row r="83" spans="2:17" s="72" customFormat="1" ht="12.75" x14ac:dyDescent="0.2">
      <c r="B83" s="70"/>
      <c r="C83" s="98" t="s">
        <v>168</v>
      </c>
      <c r="D83" s="99" t="s">
        <v>169</v>
      </c>
      <c r="E83" s="152">
        <f>IFERROR(VLOOKUP($C83,'2025'!$C$205:$U$392,19,FALSE),0)</f>
        <v>0</v>
      </c>
      <c r="F83" s="153">
        <f>IFERROR(VLOOKUP($C83,'2025'!$C$8:$U$195,19,FALSE),0)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VLOOKUP($C83,'2025'!$C$205:$U$392,VLOOKUP($L$4,Master!$D$9:$G$20,4,FALSE),FALSE)</f>
        <v>0</v>
      </c>
      <c r="L83" s="164">
        <f>VLOOKUP($C83,'2025'!$C$8:$U$195,VLOOKUP($L$4,Master!$D$9:$G$20,4,FALSE),FALSE)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170</v>
      </c>
      <c r="D84" s="99" t="s">
        <v>171</v>
      </c>
      <c r="E84" s="152">
        <f>IFERROR(VLOOKUP($C84,'2025'!$C$205:$U$392,19,FALSE),0)</f>
        <v>0</v>
      </c>
      <c r="F84" s="153">
        <f>IFERROR(VLOOKUP($C84,'2025'!$C$8:$U$195,19,FALSE),0)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VLOOKUP($C84,'2025'!$C$205:$U$392,VLOOKUP($L$4,Master!$D$9:$G$20,4,FALSE),FALSE)</f>
        <v>0</v>
      </c>
      <c r="L84" s="164">
        <f>VLOOKUP($C84,'2025'!$C$8:$U$195,VLOOKUP($L$4,Master!$D$9:$G$20,4,FALSE),FALSE)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172</v>
      </c>
      <c r="D85" s="99" t="s">
        <v>173</v>
      </c>
      <c r="E85" s="152">
        <f>IFERROR(VLOOKUP($C85,'2025'!$C$205:$U$392,19,FALSE),0)</f>
        <v>3566520.0299999989</v>
      </c>
      <c r="F85" s="153">
        <f>IFERROR(VLOOKUP($C85,'2025'!$C$8:$U$195,19,FALSE),0)</f>
        <v>2531536.2500000005</v>
      </c>
      <c r="G85" s="154">
        <f t="shared" si="14"/>
        <v>0.70980570099307738</v>
      </c>
      <c r="H85" s="155">
        <f t="shared" si="15"/>
        <v>3.1781658799307009E-4</v>
      </c>
      <c r="I85" s="156">
        <f t="shared" si="16"/>
        <v>-1034983.7799999984</v>
      </c>
      <c r="J85" s="157">
        <f t="shared" si="17"/>
        <v>-0.29019429900692267</v>
      </c>
      <c r="K85" s="163">
        <f>VLOOKUP($C85,'2025'!$C$205:$U$392,VLOOKUP($L$4,Master!$D$9:$G$20,4,FALSE),FALSE)</f>
        <v>869972.3899999992</v>
      </c>
      <c r="L85" s="164">
        <f>VLOOKUP($C85,'2025'!$C$8:$U$195,VLOOKUP($L$4,Master!$D$9:$G$20,4,FALSE),FALSE)</f>
        <v>621894.64</v>
      </c>
      <c r="M85" s="155">
        <f t="shared" si="18"/>
        <v>0.71484411131714254</v>
      </c>
      <c r="N85" s="155">
        <f t="shared" si="19"/>
        <v>7.8074502222110631E-5</v>
      </c>
      <c r="O85" s="156">
        <f t="shared" si="20"/>
        <v>-248077.74999999919</v>
      </c>
      <c r="P85" s="157">
        <f t="shared" si="21"/>
        <v>-0.28515588868285741</v>
      </c>
      <c r="Q85" s="71"/>
    </row>
    <row r="86" spans="2:17" s="72" customFormat="1" ht="12.75" x14ac:dyDescent="0.2">
      <c r="B86" s="70"/>
      <c r="C86" s="98" t="s">
        <v>174</v>
      </c>
      <c r="D86" s="99" t="s">
        <v>175</v>
      </c>
      <c r="E86" s="152">
        <f>IFERROR(VLOOKUP($C86,'2025'!$C$205:$U$392,19,FALSE),0)</f>
        <v>2187118.9500000002</v>
      </c>
      <c r="F86" s="153">
        <f>IFERROR(VLOOKUP($C86,'2025'!$C$8:$U$195,19,FALSE),0)</f>
        <v>2542756.34</v>
      </c>
      <c r="G86" s="154">
        <f t="shared" si="14"/>
        <v>1.1626054175059841</v>
      </c>
      <c r="H86" s="155">
        <f t="shared" si="15"/>
        <v>3.1922519145303433E-4</v>
      </c>
      <c r="I86" s="156">
        <f t="shared" si="16"/>
        <v>355637.38999999966</v>
      </c>
      <c r="J86" s="157">
        <f t="shared" si="17"/>
        <v>0.16260541750598415</v>
      </c>
      <c r="K86" s="163">
        <f>VLOOKUP($C86,'2025'!$C$205:$U$392,VLOOKUP($L$4,Master!$D$9:$G$20,4,FALSE),FALSE)</f>
        <v>631798.92999999993</v>
      </c>
      <c r="L86" s="164">
        <f>VLOOKUP($C86,'2025'!$C$8:$U$195,VLOOKUP($L$4,Master!$D$9:$G$20,4,FALSE),FALSE)</f>
        <v>144350.00999999998</v>
      </c>
      <c r="M86" s="155">
        <f t="shared" si="18"/>
        <v>0.22847460346284537</v>
      </c>
      <c r="N86" s="155">
        <f t="shared" si="19"/>
        <v>1.8122129459914126E-5</v>
      </c>
      <c r="O86" s="156">
        <f t="shared" si="20"/>
        <v>-487448.91999999993</v>
      </c>
      <c r="P86" s="157">
        <f t="shared" si="21"/>
        <v>-0.77152539653715457</v>
      </c>
      <c r="Q86" s="71"/>
    </row>
    <row r="87" spans="2:17" s="72" customFormat="1" ht="12.75" x14ac:dyDescent="0.2">
      <c r="B87" s="70"/>
      <c r="C87" s="133" t="s">
        <v>176</v>
      </c>
      <c r="D87" s="134" t="s">
        <v>177</v>
      </c>
      <c r="E87" s="147">
        <f>IFERROR(VLOOKUP($C87,'2025'!$C$205:$U$392,19,FALSE),0)</f>
        <v>2351058.7700000005</v>
      </c>
      <c r="F87" s="148">
        <f>IFERROR(VLOOKUP($C87,'2025'!$C$8:$U$195,19,FALSE),0)</f>
        <v>1966918.1400000001</v>
      </c>
      <c r="G87" s="149">
        <f t="shared" si="14"/>
        <v>0.83660951614578305</v>
      </c>
      <c r="H87" s="150">
        <f t="shared" si="15"/>
        <v>2.4693275165089013E-4</v>
      </c>
      <c r="I87" s="148">
        <f t="shared" si="16"/>
        <v>-384140.63000000035</v>
      </c>
      <c r="J87" s="151">
        <f t="shared" si="17"/>
        <v>-0.16339048385421701</v>
      </c>
      <c r="K87" s="147">
        <f>VLOOKUP($C87,'2025'!$C$205:$U$392,VLOOKUP($L$4,Master!$D$9:$G$20,4,FALSE),FALSE)</f>
        <v>616572.84000000008</v>
      </c>
      <c r="L87" s="148">
        <f>VLOOKUP($C87,'2025'!$C$8:$U$195,VLOOKUP($L$4,Master!$D$9:$G$20,4,FALSE),FALSE)</f>
        <v>488847.5</v>
      </c>
      <c r="M87" s="150">
        <f t="shared" si="18"/>
        <v>0.79284630831289926</v>
      </c>
      <c r="N87" s="150">
        <f t="shared" si="19"/>
        <v>6.1371368669495572E-5</v>
      </c>
      <c r="O87" s="148">
        <f t="shared" si="20"/>
        <v>-127725.34000000008</v>
      </c>
      <c r="P87" s="151">
        <f t="shared" si="21"/>
        <v>-0.20715369168710068</v>
      </c>
      <c r="Q87" s="71"/>
    </row>
    <row r="88" spans="2:17" s="72" customFormat="1" ht="25.5" x14ac:dyDescent="0.2">
      <c r="B88" s="70"/>
      <c r="C88" s="98" t="s">
        <v>178</v>
      </c>
      <c r="D88" s="99" t="s">
        <v>179</v>
      </c>
      <c r="E88" s="152">
        <f>IFERROR(VLOOKUP($C88,'2025'!$C$205:$U$392,19,FALSE),0)</f>
        <v>0</v>
      </c>
      <c r="F88" s="153">
        <f>IFERROR(VLOOKUP($C88,'2025'!$C$8:$U$195,19,FALSE),0)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VLOOKUP($C88,'2025'!$C$205:$U$392,VLOOKUP($L$4,Master!$D$9:$G$20,4,FALSE),FALSE)</f>
        <v>0</v>
      </c>
      <c r="L88" s="164">
        <f>VLOOKUP($C88,'2025'!$C$8:$U$195,VLOOKUP($L$4,Master!$D$9:$G$20,4,FALSE),FALSE)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180</v>
      </c>
      <c r="D89" s="99" t="s">
        <v>181</v>
      </c>
      <c r="E89" s="152">
        <f>IFERROR(VLOOKUP($C89,'2025'!$C$205:$U$392,19,FALSE),0)</f>
        <v>2168260.3500000006</v>
      </c>
      <c r="F89" s="153">
        <f>IFERROR(VLOOKUP($C89,'2025'!$C$8:$U$195,19,FALSE),0)</f>
        <v>1817942.47</v>
      </c>
      <c r="G89" s="154">
        <f t="shared" si="14"/>
        <v>0.83843366411233755</v>
      </c>
      <c r="H89" s="155">
        <f t="shared" si="15"/>
        <v>2.2822990308082457E-4</v>
      </c>
      <c r="I89" s="156">
        <f t="shared" si="16"/>
        <v>-350317.88000000059</v>
      </c>
      <c r="J89" s="157">
        <f t="shared" si="17"/>
        <v>-0.16156633588766242</v>
      </c>
      <c r="K89" s="163">
        <f>VLOOKUP($C89,'2025'!$C$205:$U$392,VLOOKUP($L$4,Master!$D$9:$G$20,4,FALSE),FALSE)</f>
        <v>573887.51000000013</v>
      </c>
      <c r="L89" s="164">
        <f>VLOOKUP($C89,'2025'!$C$8:$U$195,VLOOKUP($L$4,Master!$D$9:$G$20,4,FALSE),FALSE)</f>
        <v>453003</v>
      </c>
      <c r="M89" s="155">
        <f t="shared" si="18"/>
        <v>0.78935852777140925</v>
      </c>
      <c r="N89" s="155">
        <f t="shared" si="19"/>
        <v>5.6871343560900898E-5</v>
      </c>
      <c r="O89" s="156">
        <f t="shared" si="20"/>
        <v>-120884.51000000013</v>
      </c>
      <c r="P89" s="157">
        <f t="shared" si="21"/>
        <v>-0.21064147222859075</v>
      </c>
      <c r="Q89" s="71"/>
    </row>
    <row r="90" spans="2:17" s="72" customFormat="1" ht="12.75" x14ac:dyDescent="0.2">
      <c r="B90" s="70"/>
      <c r="C90" s="98" t="s">
        <v>182</v>
      </c>
      <c r="D90" s="99" t="s">
        <v>132</v>
      </c>
      <c r="E90" s="152">
        <f>IFERROR(VLOOKUP($C90,'2025'!$C$205:$U$392,19,FALSE),0)</f>
        <v>0</v>
      </c>
      <c r="F90" s="153">
        <f>IFERROR(VLOOKUP($C90,'2025'!$C$8:$U$195,19,FALSE),0)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VLOOKUP($C90,'2025'!$C$205:$U$392,VLOOKUP($L$4,Master!$D$9:$G$20,4,FALSE),FALSE)</f>
        <v>0</v>
      </c>
      <c r="L90" s="164">
        <f>VLOOKUP($C90,'2025'!$C$8:$U$195,VLOOKUP($L$4,Master!$D$9:$G$20,4,FALSE),FALSE)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183</v>
      </c>
      <c r="D91" s="99" t="s">
        <v>184</v>
      </c>
      <c r="E91" s="152">
        <f>IFERROR(VLOOKUP($C91,'2025'!$C$205:$U$392,19,FALSE),0)</f>
        <v>0</v>
      </c>
      <c r="F91" s="153">
        <f>IFERROR(VLOOKUP($C91,'2025'!$C$8:$U$195,19,FALSE),0)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VLOOKUP($C91,'2025'!$C$205:$U$392,VLOOKUP($L$4,Master!$D$9:$G$20,4,FALSE),FALSE)</f>
        <v>0</v>
      </c>
      <c r="L91" s="164">
        <f>VLOOKUP($C91,'2025'!$C$8:$U$195,VLOOKUP($L$4,Master!$D$9:$G$20,4,FALSE),FALSE)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185</v>
      </c>
      <c r="D92" s="99" t="s">
        <v>186</v>
      </c>
      <c r="E92" s="152">
        <f>IFERROR(VLOOKUP($C92,'2025'!$C$205:$U$392,19,FALSE),0)</f>
        <v>0</v>
      </c>
      <c r="F92" s="153">
        <f>IFERROR(VLOOKUP($C92,'2025'!$C$8:$U$195,19,FALSE),0)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VLOOKUP($C92,'2025'!$C$205:$U$392,VLOOKUP($L$4,Master!$D$9:$G$20,4,FALSE),FALSE)</f>
        <v>0</v>
      </c>
      <c r="L92" s="164">
        <f>VLOOKUP($C92,'2025'!$C$8:$U$195,VLOOKUP($L$4,Master!$D$9:$G$20,4,FALSE),FALSE)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187</v>
      </c>
      <c r="D93" s="99" t="s">
        <v>188</v>
      </c>
      <c r="E93" s="152">
        <f>IFERROR(VLOOKUP($C93,'2025'!$C$205:$U$392,19,FALSE),0)</f>
        <v>0</v>
      </c>
      <c r="F93" s="153">
        <f>IFERROR(VLOOKUP($C93,'2025'!$C$8:$U$195,19,FALSE),0)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VLOOKUP($C93,'2025'!$C$205:$U$392,VLOOKUP($L$4,Master!$D$9:$G$20,4,FALSE),FALSE)</f>
        <v>0</v>
      </c>
      <c r="L93" s="164">
        <f>VLOOKUP($C93,'2025'!$C$8:$U$195,VLOOKUP($L$4,Master!$D$9:$G$20,4,FALSE),FALSE)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189</v>
      </c>
      <c r="D94" s="99" t="s">
        <v>190</v>
      </c>
      <c r="E94" s="152">
        <f>IFERROR(VLOOKUP($C94,'2025'!$C$205:$U$392,19,FALSE),0)</f>
        <v>182798.41999999998</v>
      </c>
      <c r="F94" s="153">
        <f>IFERROR(VLOOKUP($C94,'2025'!$C$8:$U$195,19,FALSE),0)</f>
        <v>148975.67000000001</v>
      </c>
      <c r="G94" s="154">
        <f t="shared" si="14"/>
        <v>0.81497241606355253</v>
      </c>
      <c r="H94" s="155">
        <f t="shared" si="15"/>
        <v>1.8702848570065535E-5</v>
      </c>
      <c r="I94" s="156">
        <f t="shared" si="16"/>
        <v>-33822.749999999971</v>
      </c>
      <c r="J94" s="157">
        <f t="shared" si="17"/>
        <v>-0.18502758393644744</v>
      </c>
      <c r="K94" s="163">
        <f>VLOOKUP($C94,'2025'!$C$205:$U$392,VLOOKUP($L$4,Master!$D$9:$G$20,4,FALSE),FALSE)</f>
        <v>42685.33</v>
      </c>
      <c r="L94" s="164">
        <f>VLOOKUP($C94,'2025'!$C$8:$U$195,VLOOKUP($L$4,Master!$D$9:$G$20,4,FALSE),FALSE)</f>
        <v>35844.5</v>
      </c>
      <c r="M94" s="155">
        <f t="shared" si="18"/>
        <v>0.8397381489143928</v>
      </c>
      <c r="N94" s="155">
        <f t="shared" si="19"/>
        <v>4.5000251085946723E-6</v>
      </c>
      <c r="O94" s="156">
        <f t="shared" si="20"/>
        <v>-6840.8300000000017</v>
      </c>
      <c r="P94" s="157">
        <f t="shared" si="21"/>
        <v>-0.1602618510856072</v>
      </c>
      <c r="Q94" s="71"/>
    </row>
    <row r="95" spans="2:17" s="72" customFormat="1" ht="12.75" x14ac:dyDescent="0.2">
      <c r="B95" s="70"/>
      <c r="C95" s="133" t="s">
        <v>191</v>
      </c>
      <c r="D95" s="134" t="s">
        <v>192</v>
      </c>
      <c r="E95" s="147">
        <f>IFERROR(VLOOKUP($C95,'2025'!$C$205:$U$392,19,FALSE),0)</f>
        <v>506162.73000000033</v>
      </c>
      <c r="F95" s="148">
        <f>IFERROR(VLOOKUP($C95,'2025'!$C$8:$U$195,19,FALSE),0)</f>
        <v>58428.72</v>
      </c>
      <c r="G95" s="149">
        <f t="shared" si="14"/>
        <v>0.11543465477989651</v>
      </c>
      <c r="H95" s="150">
        <f t="shared" si="15"/>
        <v>7.3353152384061069E-6</v>
      </c>
      <c r="I95" s="148">
        <f t="shared" si="16"/>
        <v>-447734.01000000036</v>
      </c>
      <c r="J95" s="151">
        <f t="shared" si="17"/>
        <v>-0.88456534522010355</v>
      </c>
      <c r="K95" s="147">
        <f>VLOOKUP($C95,'2025'!$C$205:$U$392,VLOOKUP($L$4,Master!$D$9:$G$20,4,FALSE),FALSE)</f>
        <v>53796.509999999987</v>
      </c>
      <c r="L95" s="148">
        <f>VLOOKUP($C95,'2025'!$C$8:$U$195,VLOOKUP($L$4,Master!$D$9:$G$20,4,FALSE),FALSE)</f>
        <v>15690.029999999999</v>
      </c>
      <c r="M95" s="150">
        <f t="shared" si="18"/>
        <v>0.29165516499118627</v>
      </c>
      <c r="N95" s="150">
        <f t="shared" si="19"/>
        <v>1.9697730183041652E-6</v>
      </c>
      <c r="O95" s="148">
        <f t="shared" si="20"/>
        <v>-38106.479999999989</v>
      </c>
      <c r="P95" s="151">
        <f t="shared" si="21"/>
        <v>-0.70834483500881373</v>
      </c>
      <c r="Q95" s="71"/>
    </row>
    <row r="96" spans="2:17" s="72" customFormat="1" ht="12.75" x14ac:dyDescent="0.2">
      <c r="B96" s="70"/>
      <c r="C96" s="98" t="s">
        <v>193</v>
      </c>
      <c r="D96" s="99" t="s">
        <v>192</v>
      </c>
      <c r="E96" s="152">
        <f>IFERROR(VLOOKUP($C96,'2025'!$C$205:$U$392,19,FALSE),0)</f>
        <v>506162.73000000033</v>
      </c>
      <c r="F96" s="153">
        <f>IFERROR(VLOOKUP($C96,'2025'!$C$8:$U$195,19,FALSE),0)</f>
        <v>58428.72</v>
      </c>
      <c r="G96" s="154">
        <f t="shared" si="14"/>
        <v>0.11543465477989651</v>
      </c>
      <c r="H96" s="155">
        <f t="shared" si="15"/>
        <v>7.3353152384061069E-6</v>
      </c>
      <c r="I96" s="156">
        <f t="shared" si="16"/>
        <v>-447734.01000000036</v>
      </c>
      <c r="J96" s="157">
        <f t="shared" si="17"/>
        <v>-0.88456534522010355</v>
      </c>
      <c r="K96" s="163">
        <f>VLOOKUP($C96,'2025'!$C$205:$U$392,VLOOKUP($L$4,Master!$D$9:$G$20,4,FALSE),FALSE)</f>
        <v>53796.509999999987</v>
      </c>
      <c r="L96" s="164">
        <f>VLOOKUP($C96,'2025'!$C$8:$U$195,VLOOKUP($L$4,Master!$D$9:$G$20,4,FALSE),FALSE)</f>
        <v>15690.029999999999</v>
      </c>
      <c r="M96" s="155">
        <f t="shared" si="18"/>
        <v>0.29165516499118627</v>
      </c>
      <c r="N96" s="155">
        <f t="shared" si="19"/>
        <v>1.9697730183041652E-6</v>
      </c>
      <c r="O96" s="156">
        <f t="shared" si="20"/>
        <v>-38106.479999999989</v>
      </c>
      <c r="P96" s="157">
        <f t="shared" si="21"/>
        <v>-0.70834483500881373</v>
      </c>
      <c r="Q96" s="71"/>
    </row>
    <row r="97" spans="2:17" s="72" customFormat="1" ht="12.75" x14ac:dyDescent="0.2">
      <c r="B97" s="70"/>
      <c r="C97" s="131" t="s">
        <v>194</v>
      </c>
      <c r="D97" s="132" t="s">
        <v>195</v>
      </c>
      <c r="E97" s="142">
        <f>IFERROR(VLOOKUP($C97,'2025'!$C$205:$U$392,19,FALSE),0)</f>
        <v>5217740.13</v>
      </c>
      <c r="F97" s="143">
        <f>IFERROR(VLOOKUP($C97,'2025'!$C$8:$U$195,19,FALSE),0)</f>
        <v>3168808.2</v>
      </c>
      <c r="G97" s="144">
        <f t="shared" si="14"/>
        <v>0.60731430102863326</v>
      </c>
      <c r="H97" s="145">
        <f t="shared" si="15"/>
        <v>3.9782160343485577E-4</v>
      </c>
      <c r="I97" s="143">
        <f t="shared" si="16"/>
        <v>-2048931.9299999997</v>
      </c>
      <c r="J97" s="146">
        <f t="shared" si="17"/>
        <v>-0.39268569897136668</v>
      </c>
      <c r="K97" s="142">
        <f>VLOOKUP($C97,'2025'!$C$205:$U$392,VLOOKUP($L$4,Master!$D$9:$G$20,4,FALSE),FALSE)</f>
        <v>1263160.8999999999</v>
      </c>
      <c r="L97" s="143">
        <f>VLOOKUP($C97,'2025'!$C$8:$U$195,VLOOKUP($L$4,Master!$D$9:$G$20,4,FALSE),FALSE)</f>
        <v>410362.52</v>
      </c>
      <c r="M97" s="145">
        <f t="shared" si="18"/>
        <v>0.32486955541451612</v>
      </c>
      <c r="N97" s="145">
        <f t="shared" si="19"/>
        <v>5.1518130916212621E-5</v>
      </c>
      <c r="O97" s="143">
        <f t="shared" si="20"/>
        <v>-852798.37999999989</v>
      </c>
      <c r="P97" s="146">
        <f t="shared" si="21"/>
        <v>-0.67513044458548388</v>
      </c>
      <c r="Q97" s="71"/>
    </row>
    <row r="98" spans="2:17" s="72" customFormat="1" ht="12.75" x14ac:dyDescent="0.2">
      <c r="B98" s="70"/>
      <c r="C98" s="133" t="s">
        <v>196</v>
      </c>
      <c r="D98" s="134" t="s">
        <v>197</v>
      </c>
      <c r="E98" s="147">
        <f>IFERROR(VLOOKUP($C98,'2025'!$C$205:$U$392,19,FALSE),0)</f>
        <v>0</v>
      </c>
      <c r="F98" s="148">
        <f>IFERROR(VLOOKUP($C98,'2025'!$C$8:$U$195,19,FALSE),0)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VLOOKUP($C98,'2025'!$C$205:$U$392,VLOOKUP($L$4,Master!$D$9:$G$20,4,FALSE),FALSE)</f>
        <v>0</v>
      </c>
      <c r="L98" s="148">
        <f>VLOOKUP($C98,'2025'!$C$8:$U$195,VLOOKUP($L$4,Master!$D$9:$G$20,4,FALSE),FALSE)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198</v>
      </c>
      <c r="D99" s="99" t="s">
        <v>197</v>
      </c>
      <c r="E99" s="152">
        <f>IFERROR(VLOOKUP($C99,'2025'!$C$205:$U$392,19,FALSE),0)</f>
        <v>0</v>
      </c>
      <c r="F99" s="153">
        <f>IFERROR(VLOOKUP($C99,'2025'!$C$8:$U$195,19,FALSE),0)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VLOOKUP($C99,'2025'!$C$205:$U$392,VLOOKUP($L$4,Master!$D$9:$G$20,4,FALSE),FALSE)</f>
        <v>0</v>
      </c>
      <c r="L99" s="164">
        <f>VLOOKUP($C99,'2025'!$C$8:$U$195,VLOOKUP($L$4,Master!$D$9:$G$20,4,FALSE),FALSE)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199</v>
      </c>
      <c r="D100" s="134" t="s">
        <v>200</v>
      </c>
      <c r="E100" s="147">
        <f>IFERROR(VLOOKUP($C100,'2025'!$C$205:$U$392,19,FALSE),0)</f>
        <v>0</v>
      </c>
      <c r="F100" s="148">
        <f>IFERROR(VLOOKUP($C100,'2025'!$C$8:$U$195,19,FALSE),0)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VLOOKUP($C100,'2025'!$C$205:$U$392,VLOOKUP($L$4,Master!$D$9:$G$20,4,FALSE),FALSE)</f>
        <v>0</v>
      </c>
      <c r="L100" s="148">
        <f>VLOOKUP($C100,'2025'!$C$8:$U$195,VLOOKUP($L$4,Master!$D$9:$G$20,4,FALSE),FALSE)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201</v>
      </c>
      <c r="D101" s="99" t="s">
        <v>200</v>
      </c>
      <c r="E101" s="152">
        <f>IFERROR(VLOOKUP($C101,'2025'!$C$205:$U$392,19,FALSE),0)</f>
        <v>0</v>
      </c>
      <c r="F101" s="153">
        <f>IFERROR(VLOOKUP($C101,'2025'!$C$8:$U$195,19,FALSE),0)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VLOOKUP($C101,'2025'!$C$205:$U$392,VLOOKUP($L$4,Master!$D$9:$G$20,4,FALSE),FALSE)</f>
        <v>0</v>
      </c>
      <c r="L101" s="164">
        <f>VLOOKUP($C101,'2025'!$C$8:$U$195,VLOOKUP($L$4,Master!$D$9:$G$20,4,FALSE),FALSE)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202</v>
      </c>
      <c r="D102" s="134" t="s">
        <v>203</v>
      </c>
      <c r="E102" s="147">
        <f>IFERROR(VLOOKUP($C102,'2025'!$C$205:$U$392,19,FALSE),0)</f>
        <v>0</v>
      </c>
      <c r="F102" s="148">
        <f>IFERROR(VLOOKUP($C102,'2025'!$C$8:$U$195,19,FALSE),0)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VLOOKUP($C102,'2025'!$C$205:$U$392,VLOOKUP($L$4,Master!$D$9:$G$20,4,FALSE),FALSE)</f>
        <v>0</v>
      </c>
      <c r="L102" s="148">
        <f>VLOOKUP($C102,'2025'!$C$8:$U$195,VLOOKUP($L$4,Master!$D$9:$G$20,4,FALSE),FALSE)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204</v>
      </c>
      <c r="D103" s="99" t="s">
        <v>203</v>
      </c>
      <c r="E103" s="152">
        <f>IFERROR(VLOOKUP($C103,'2025'!$C$205:$U$392,19,FALSE),0)</f>
        <v>0</v>
      </c>
      <c r="F103" s="153">
        <f>IFERROR(VLOOKUP($C103,'2025'!$C$8:$U$195,19,FALSE),0)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VLOOKUP($C103,'2025'!$C$205:$U$392,VLOOKUP($L$4,Master!$D$9:$G$20,4,FALSE),FALSE)</f>
        <v>0</v>
      </c>
      <c r="L103" s="164">
        <f>VLOOKUP($C103,'2025'!$C$8:$U$195,VLOOKUP($L$4,Master!$D$9:$G$20,4,FALSE),FALSE)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205</v>
      </c>
      <c r="D104" s="134" t="s">
        <v>206</v>
      </c>
      <c r="E104" s="147">
        <f>IFERROR(VLOOKUP($C104,'2025'!$C$205:$U$392,19,FALSE),0)</f>
        <v>0</v>
      </c>
      <c r="F104" s="148">
        <f>IFERROR(VLOOKUP($C104,'2025'!$C$8:$U$195,19,FALSE),0)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VLOOKUP($C104,'2025'!$C$205:$U$392,VLOOKUP($L$4,Master!$D$9:$G$20,4,FALSE),FALSE)</f>
        <v>0</v>
      </c>
      <c r="L104" s="148">
        <f>VLOOKUP($C104,'2025'!$C$8:$U$195,VLOOKUP($L$4,Master!$D$9:$G$20,4,FALSE),FALSE)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207</v>
      </c>
      <c r="D105" s="99" t="s">
        <v>206</v>
      </c>
      <c r="E105" s="152">
        <f>IFERROR(VLOOKUP($C105,'2025'!$C$205:$U$392,19,FALSE),0)</f>
        <v>0</v>
      </c>
      <c r="F105" s="153">
        <f>IFERROR(VLOOKUP($C105,'2025'!$C$8:$U$195,19,FALSE),0)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VLOOKUP($C105,'2025'!$C$205:$U$392,VLOOKUP($L$4,Master!$D$9:$G$20,4,FALSE),FALSE)</f>
        <v>0</v>
      </c>
      <c r="L105" s="164">
        <f>VLOOKUP($C105,'2025'!$C$8:$U$195,VLOOKUP($L$4,Master!$D$9:$G$20,4,FALSE),FALSE)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208</v>
      </c>
      <c r="D106" s="134" t="s">
        <v>209</v>
      </c>
      <c r="E106" s="147">
        <f>IFERROR(VLOOKUP($C106,'2025'!$C$205:$U$392,19,FALSE),0)</f>
        <v>0</v>
      </c>
      <c r="F106" s="148">
        <f>IFERROR(VLOOKUP($C106,'2025'!$C$8:$U$195,19,FALSE),0)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VLOOKUP($C106,'2025'!$C$205:$U$392,VLOOKUP($L$4,Master!$D$9:$G$20,4,FALSE),FALSE)</f>
        <v>0</v>
      </c>
      <c r="L106" s="148">
        <f>VLOOKUP($C106,'2025'!$C$8:$U$195,VLOOKUP($L$4,Master!$D$9:$G$20,4,FALSE),FALSE)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210</v>
      </c>
      <c r="D107" s="99" t="s">
        <v>209</v>
      </c>
      <c r="E107" s="152">
        <f>IFERROR(VLOOKUP($C107,'2025'!$C$205:$U$392,19,FALSE),0)</f>
        <v>0</v>
      </c>
      <c r="F107" s="153">
        <f>IFERROR(VLOOKUP($C107,'2025'!$C$8:$U$195,19,FALSE),0)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VLOOKUP($C107,'2025'!$C$205:$U$392,VLOOKUP($L$4,Master!$D$9:$G$20,4,FALSE),FALSE)</f>
        <v>0</v>
      </c>
      <c r="L107" s="164">
        <f>VLOOKUP($C107,'2025'!$C$8:$U$195,VLOOKUP($L$4,Master!$D$9:$G$20,4,FALSE),FALSE)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211</v>
      </c>
      <c r="D108" s="134" t="s">
        <v>212</v>
      </c>
      <c r="E108" s="147">
        <f>IFERROR(VLOOKUP($C108,'2025'!$C$205:$U$392,19,FALSE),0)</f>
        <v>5217740.13</v>
      </c>
      <c r="F108" s="148">
        <f>IFERROR(VLOOKUP($C108,'2025'!$C$8:$U$195,19,FALSE),0)</f>
        <v>3168808.2</v>
      </c>
      <c r="G108" s="149">
        <f t="shared" si="14"/>
        <v>0.60731430102863326</v>
      </c>
      <c r="H108" s="150">
        <f t="shared" si="15"/>
        <v>3.9782160343485577E-4</v>
      </c>
      <c r="I108" s="148">
        <f t="shared" si="16"/>
        <v>-2048931.9299999997</v>
      </c>
      <c r="J108" s="151">
        <f t="shared" si="17"/>
        <v>-0.39268569897136668</v>
      </c>
      <c r="K108" s="147">
        <f>VLOOKUP($C108,'2025'!$C$205:$U$392,VLOOKUP($L$4,Master!$D$9:$G$20,4,FALSE),FALSE)</f>
        <v>1263160.8999999999</v>
      </c>
      <c r="L108" s="148">
        <f>VLOOKUP($C108,'2025'!$C$8:$U$195,VLOOKUP($L$4,Master!$D$9:$G$20,4,FALSE),FALSE)</f>
        <v>410362.52</v>
      </c>
      <c r="M108" s="150">
        <f t="shared" si="18"/>
        <v>0.32486955541451612</v>
      </c>
      <c r="N108" s="150">
        <f t="shared" si="19"/>
        <v>5.1518130916212621E-5</v>
      </c>
      <c r="O108" s="148">
        <f t="shared" si="20"/>
        <v>-852798.37999999989</v>
      </c>
      <c r="P108" s="151">
        <f t="shared" si="21"/>
        <v>-0.67513044458548388</v>
      </c>
      <c r="Q108" s="71"/>
    </row>
    <row r="109" spans="2:17" s="72" customFormat="1" ht="12.75" x14ac:dyDescent="0.2">
      <c r="B109" s="70"/>
      <c r="C109" s="98" t="s">
        <v>213</v>
      </c>
      <c r="D109" s="99" t="s">
        <v>212</v>
      </c>
      <c r="E109" s="152">
        <f>IFERROR(VLOOKUP($C109,'2025'!$C$205:$U$392,19,FALSE),0)</f>
        <v>5217740.13</v>
      </c>
      <c r="F109" s="153">
        <f>IFERROR(VLOOKUP($C109,'2025'!$C$8:$U$195,19,FALSE),0)</f>
        <v>3168808.2</v>
      </c>
      <c r="G109" s="154">
        <f t="shared" si="14"/>
        <v>0.60731430102863326</v>
      </c>
      <c r="H109" s="155">
        <f t="shared" si="15"/>
        <v>3.9782160343485577E-4</v>
      </c>
      <c r="I109" s="156">
        <f t="shared" si="16"/>
        <v>-2048931.9299999997</v>
      </c>
      <c r="J109" s="157">
        <f t="shared" si="17"/>
        <v>-0.39268569897136668</v>
      </c>
      <c r="K109" s="163">
        <f>VLOOKUP($C109,'2025'!$C$205:$U$392,VLOOKUP($L$4,Master!$D$9:$G$20,4,FALSE),FALSE)</f>
        <v>1263160.8999999999</v>
      </c>
      <c r="L109" s="164">
        <f>VLOOKUP($C109,'2025'!$C$8:$U$195,VLOOKUP($L$4,Master!$D$9:$G$20,4,FALSE),FALSE)</f>
        <v>410362.52</v>
      </c>
      <c r="M109" s="155">
        <f t="shared" si="18"/>
        <v>0.32486955541451612</v>
      </c>
      <c r="N109" s="155">
        <f t="shared" si="19"/>
        <v>5.1518130916212621E-5</v>
      </c>
      <c r="O109" s="156">
        <f t="shared" si="20"/>
        <v>-852798.37999999989</v>
      </c>
      <c r="P109" s="157">
        <f t="shared" si="21"/>
        <v>-0.67513044458548388</v>
      </c>
      <c r="Q109" s="71"/>
    </row>
    <row r="110" spans="2:17" s="72" customFormat="1" ht="12.75" x14ac:dyDescent="0.2">
      <c r="B110" s="70"/>
      <c r="C110" s="131" t="s">
        <v>214</v>
      </c>
      <c r="D110" s="132" t="s">
        <v>215</v>
      </c>
      <c r="E110" s="142">
        <f>IFERROR(VLOOKUP($C110,'2025'!$C$205:$U$392,19,FALSE),0)</f>
        <v>3522153.6700000009</v>
      </c>
      <c r="F110" s="143">
        <f>IFERROR(VLOOKUP($C110,'2025'!$C$8:$U$195,19,FALSE),0)</f>
        <v>1955574.4500000002</v>
      </c>
      <c r="G110" s="144">
        <f t="shared" si="14"/>
        <v>0.55522121781813105</v>
      </c>
      <c r="H110" s="145">
        <f t="shared" si="15"/>
        <v>2.4550863107941851E-4</v>
      </c>
      <c r="I110" s="143">
        <f t="shared" si="16"/>
        <v>-1566579.2200000007</v>
      </c>
      <c r="J110" s="146">
        <f t="shared" si="17"/>
        <v>-0.44477878218186895</v>
      </c>
      <c r="K110" s="142">
        <f>VLOOKUP($C110,'2025'!$C$205:$U$392,VLOOKUP($L$4,Master!$D$9:$G$20,4,FALSE),FALSE)</f>
        <v>1310102.2700000003</v>
      </c>
      <c r="L110" s="143">
        <f>VLOOKUP($C110,'2025'!$C$8:$U$195,VLOOKUP($L$4,Master!$D$9:$G$20,4,FALSE),FALSE)</f>
        <v>575019.68999999994</v>
      </c>
      <c r="M110" s="145">
        <f t="shared" si="18"/>
        <v>0.43891206294910079</v>
      </c>
      <c r="N110" s="145">
        <f t="shared" si="19"/>
        <v>7.2189681623019552E-5</v>
      </c>
      <c r="O110" s="143">
        <f t="shared" si="20"/>
        <v>-735082.58000000031</v>
      </c>
      <c r="P110" s="146">
        <f t="shared" si="21"/>
        <v>-0.56108793705089921</v>
      </c>
      <c r="Q110" s="71"/>
    </row>
    <row r="111" spans="2:17" s="72" customFormat="1" ht="12.75" x14ac:dyDescent="0.2">
      <c r="B111" s="70"/>
      <c r="C111" s="133" t="s">
        <v>216</v>
      </c>
      <c r="D111" s="134" t="s">
        <v>217</v>
      </c>
      <c r="E111" s="147">
        <f>IFERROR(VLOOKUP($C111,'2025'!$C$205:$U$392,19,FALSE),0)</f>
        <v>0</v>
      </c>
      <c r="F111" s="148">
        <f>IFERROR(VLOOKUP($C111,'2025'!$C$8:$U$195,19,FALSE),0)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VLOOKUP($C111,'2025'!$C$205:$U$392,VLOOKUP($L$4,Master!$D$9:$G$20,4,FALSE),FALSE)</f>
        <v>0</v>
      </c>
      <c r="L111" s="148">
        <f>VLOOKUP($C111,'2025'!$C$8:$U$195,VLOOKUP($L$4,Master!$D$9:$G$20,4,FALSE),FALSE)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218</v>
      </c>
      <c r="D112" s="99" t="s">
        <v>217</v>
      </c>
      <c r="E112" s="152">
        <f>IFERROR(VLOOKUP($C112,'2025'!$C$205:$U$392,19,FALSE),0)</f>
        <v>0</v>
      </c>
      <c r="F112" s="153">
        <f>IFERROR(VLOOKUP($C112,'2025'!$C$8:$U$195,19,FALSE),0)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VLOOKUP($C112,'2025'!$C$205:$U$392,VLOOKUP($L$4,Master!$D$9:$G$20,4,FALSE),FALSE)</f>
        <v>0</v>
      </c>
      <c r="L112" s="164">
        <f>VLOOKUP($C112,'2025'!$C$8:$U$195,VLOOKUP($L$4,Master!$D$9:$G$20,4,FALSE),FALSE)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219</v>
      </c>
      <c r="D113" s="134" t="s">
        <v>220</v>
      </c>
      <c r="E113" s="147">
        <f>IFERROR(VLOOKUP($C113,'2025'!$C$205:$U$392,19,FALSE),0)</f>
        <v>0</v>
      </c>
      <c r="F113" s="148">
        <f>IFERROR(VLOOKUP($C113,'2025'!$C$8:$U$195,19,FALSE),0)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VLOOKUP($C113,'2025'!$C$205:$U$392,VLOOKUP($L$4,Master!$D$9:$G$20,4,FALSE),FALSE)</f>
        <v>0</v>
      </c>
      <c r="L113" s="148">
        <f>VLOOKUP($C113,'2025'!$C$8:$U$195,VLOOKUP($L$4,Master!$D$9:$G$20,4,FALSE),FALSE)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221</v>
      </c>
      <c r="D114" s="99" t="s">
        <v>220</v>
      </c>
      <c r="E114" s="152">
        <f>IFERROR(VLOOKUP($C114,'2025'!$C$205:$U$392,19,FALSE),0)</f>
        <v>0</v>
      </c>
      <c r="F114" s="153">
        <f>IFERROR(VLOOKUP($C114,'2025'!$C$8:$U$195,19,FALSE),0)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VLOOKUP($C114,'2025'!$C$205:$U$392,VLOOKUP($L$4,Master!$D$9:$G$20,4,FALSE),FALSE)</f>
        <v>0</v>
      </c>
      <c r="L114" s="164">
        <f>VLOOKUP($C114,'2025'!$C$8:$U$195,VLOOKUP($L$4,Master!$D$9:$G$20,4,FALSE),FALSE)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222</v>
      </c>
      <c r="D115" s="134" t="s">
        <v>223</v>
      </c>
      <c r="E115" s="147">
        <f>IFERROR(VLOOKUP($C115,'2025'!$C$205:$U$392,19,FALSE),0)</f>
        <v>0</v>
      </c>
      <c r="F115" s="148">
        <f>IFERROR(VLOOKUP($C115,'2025'!$C$8:$U$195,19,FALSE),0)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VLOOKUP($C115,'2025'!$C$205:$U$392,VLOOKUP($L$4,Master!$D$9:$G$20,4,FALSE),FALSE)</f>
        <v>0</v>
      </c>
      <c r="L115" s="148">
        <f>VLOOKUP($C115,'2025'!$C$8:$U$195,VLOOKUP($L$4,Master!$D$9:$G$20,4,FALSE),FALSE)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224</v>
      </c>
      <c r="D116" s="99" t="s">
        <v>223</v>
      </c>
      <c r="E116" s="152">
        <f>IFERROR(VLOOKUP($C116,'2025'!$C$205:$U$392,19,FALSE),0)</f>
        <v>0</v>
      </c>
      <c r="F116" s="153">
        <f>IFERROR(VLOOKUP($C116,'2025'!$C$8:$U$195,19,FALSE),0)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VLOOKUP($C116,'2025'!$C$205:$U$392,VLOOKUP($L$4,Master!$D$9:$G$20,4,FALSE),FALSE)</f>
        <v>0</v>
      </c>
      <c r="L116" s="164">
        <f>VLOOKUP($C116,'2025'!$C$8:$U$195,VLOOKUP($L$4,Master!$D$9:$G$20,4,FALSE),FALSE)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225</v>
      </c>
      <c r="D117" s="134" t="s">
        <v>226</v>
      </c>
      <c r="E117" s="147">
        <f>IFERROR(VLOOKUP($C117,'2025'!$C$205:$U$392,19,FALSE),0)</f>
        <v>0</v>
      </c>
      <c r="F117" s="148">
        <f>IFERROR(VLOOKUP($C117,'2025'!$C$8:$U$195,19,FALSE),0)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VLOOKUP($C117,'2025'!$C$205:$U$392,VLOOKUP($L$4,Master!$D$9:$G$20,4,FALSE),FALSE)</f>
        <v>0</v>
      </c>
      <c r="L117" s="148">
        <f>VLOOKUP($C117,'2025'!$C$8:$U$195,VLOOKUP($L$4,Master!$D$9:$G$20,4,FALSE),FALSE)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227</v>
      </c>
      <c r="D118" s="99" t="s">
        <v>226</v>
      </c>
      <c r="E118" s="152">
        <f>IFERROR(VLOOKUP($C118,'2025'!$C$205:$U$392,19,FALSE),0)</f>
        <v>0</v>
      </c>
      <c r="F118" s="153">
        <f>IFERROR(VLOOKUP($C118,'2025'!$C$8:$U$195,19,FALSE),0)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VLOOKUP($C118,'2025'!$C$205:$U$392,VLOOKUP($L$4,Master!$D$9:$G$20,4,FALSE),FALSE)</f>
        <v>0</v>
      </c>
      <c r="L118" s="164">
        <f>VLOOKUP($C118,'2025'!$C$8:$U$195,VLOOKUP($L$4,Master!$D$9:$G$20,4,FALSE),FALSE)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228</v>
      </c>
      <c r="D119" s="134" t="s">
        <v>229</v>
      </c>
      <c r="E119" s="147">
        <f>IFERROR(VLOOKUP($C119,'2025'!$C$205:$U$392,19,FALSE),0)</f>
        <v>0</v>
      </c>
      <c r="F119" s="148">
        <f>IFERROR(VLOOKUP($C119,'2025'!$C$8:$U$195,19,FALSE),0)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VLOOKUP($C119,'2025'!$C$205:$U$392,VLOOKUP($L$4,Master!$D$9:$G$20,4,FALSE),FALSE)</f>
        <v>0</v>
      </c>
      <c r="L119" s="148">
        <f>VLOOKUP($C119,'2025'!$C$8:$U$195,VLOOKUP($L$4,Master!$D$9:$G$20,4,FALSE),FALSE)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230</v>
      </c>
      <c r="D120" s="99" t="s">
        <v>229</v>
      </c>
      <c r="E120" s="152">
        <f>IFERROR(VLOOKUP($C120,'2025'!$C$205:$U$392,19,FALSE),0)</f>
        <v>0</v>
      </c>
      <c r="F120" s="153">
        <f>IFERROR(VLOOKUP($C120,'2025'!$C$8:$U$195,19,FALSE),0)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VLOOKUP($C120,'2025'!$C$205:$U$392,VLOOKUP($L$4,Master!$D$9:$G$20,4,FALSE),FALSE)</f>
        <v>0</v>
      </c>
      <c r="L120" s="164">
        <f>VLOOKUP($C120,'2025'!$C$8:$U$195,VLOOKUP($L$4,Master!$D$9:$G$20,4,FALSE),FALSE)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231</v>
      </c>
      <c r="D121" s="134" t="s">
        <v>232</v>
      </c>
      <c r="E121" s="147">
        <f>IFERROR(VLOOKUP($C121,'2025'!$C$205:$U$392,19,FALSE),0)</f>
        <v>3522153.6700000009</v>
      </c>
      <c r="F121" s="148">
        <f>IFERROR(VLOOKUP($C121,'2025'!$C$8:$U$195,19,FALSE),0)</f>
        <v>1955574.4500000002</v>
      </c>
      <c r="G121" s="149">
        <f t="shared" si="14"/>
        <v>0.55522121781813105</v>
      </c>
      <c r="H121" s="150">
        <f t="shared" si="15"/>
        <v>2.4550863107941851E-4</v>
      </c>
      <c r="I121" s="148">
        <f t="shared" si="16"/>
        <v>-1566579.2200000007</v>
      </c>
      <c r="J121" s="151">
        <f t="shared" si="17"/>
        <v>-0.44477878218186895</v>
      </c>
      <c r="K121" s="147">
        <f>VLOOKUP($C121,'2025'!$C$205:$U$392,VLOOKUP($L$4,Master!$D$9:$G$20,4,FALSE),FALSE)</f>
        <v>1310102.2700000003</v>
      </c>
      <c r="L121" s="148">
        <f>VLOOKUP($C121,'2025'!$C$8:$U$195,VLOOKUP($L$4,Master!$D$9:$G$20,4,FALSE),FALSE)</f>
        <v>575019.68999999994</v>
      </c>
      <c r="M121" s="150">
        <f t="shared" si="18"/>
        <v>0.43891206294910079</v>
      </c>
      <c r="N121" s="150">
        <f t="shared" si="19"/>
        <v>7.2189681623019552E-5</v>
      </c>
      <c r="O121" s="148">
        <f t="shared" si="20"/>
        <v>-735082.58000000031</v>
      </c>
      <c r="P121" s="151">
        <f t="shared" si="21"/>
        <v>-0.56108793705089921</v>
      </c>
      <c r="Q121" s="71"/>
    </row>
    <row r="122" spans="2:17" s="72" customFormat="1" ht="12.75" x14ac:dyDescent="0.2">
      <c r="B122" s="70"/>
      <c r="C122" s="98" t="s">
        <v>233</v>
      </c>
      <c r="D122" s="99" t="s">
        <v>232</v>
      </c>
      <c r="E122" s="152">
        <f>IFERROR(VLOOKUP($C122,'2025'!$C$205:$U$392,19,FALSE),0)</f>
        <v>3522153.6700000009</v>
      </c>
      <c r="F122" s="153">
        <f>IFERROR(VLOOKUP($C122,'2025'!$C$8:$U$195,19,FALSE),0)</f>
        <v>1955574.4500000002</v>
      </c>
      <c r="G122" s="154">
        <f t="shared" si="14"/>
        <v>0.55522121781813105</v>
      </c>
      <c r="H122" s="155">
        <f t="shared" si="15"/>
        <v>2.4550863107941851E-4</v>
      </c>
      <c r="I122" s="156">
        <f t="shared" si="16"/>
        <v>-1566579.2200000007</v>
      </c>
      <c r="J122" s="157">
        <f t="shared" si="17"/>
        <v>-0.44477878218186895</v>
      </c>
      <c r="K122" s="163">
        <f>VLOOKUP($C122,'2025'!$C$205:$U$392,VLOOKUP($L$4,Master!$D$9:$G$20,4,FALSE),FALSE)</f>
        <v>1310102.2700000003</v>
      </c>
      <c r="L122" s="164">
        <f>VLOOKUP($C122,'2025'!$C$8:$U$195,VLOOKUP($L$4,Master!$D$9:$G$20,4,FALSE),FALSE)</f>
        <v>575019.68999999994</v>
      </c>
      <c r="M122" s="155">
        <f t="shared" si="18"/>
        <v>0.43891206294910079</v>
      </c>
      <c r="N122" s="155">
        <f t="shared" si="19"/>
        <v>7.2189681623019552E-5</v>
      </c>
      <c r="O122" s="156">
        <f t="shared" si="20"/>
        <v>-735082.58000000031</v>
      </c>
      <c r="P122" s="157">
        <f t="shared" si="21"/>
        <v>-0.56108793705089921</v>
      </c>
      <c r="Q122" s="71"/>
    </row>
    <row r="123" spans="2:17" s="72" customFormat="1" ht="12.75" x14ac:dyDescent="0.2">
      <c r="B123" s="70"/>
      <c r="C123" s="131" t="s">
        <v>234</v>
      </c>
      <c r="D123" s="132" t="s">
        <v>33</v>
      </c>
      <c r="E123" s="142">
        <f>IFERROR(VLOOKUP($C123,'2025'!$C$205:$U$392,19,FALSE),0)</f>
        <v>151382697.90000004</v>
      </c>
      <c r="F123" s="143">
        <f>IFERROR(VLOOKUP($C123,'2025'!$C$8:$U$195,19,FALSE),0)</f>
        <v>135706336.36000001</v>
      </c>
      <c r="G123" s="144">
        <f t="shared" si="14"/>
        <v>0.89644548711666194</v>
      </c>
      <c r="H123" s="145">
        <f t="shared" si="15"/>
        <v>1.703697697039697E-2</v>
      </c>
      <c r="I123" s="143">
        <f t="shared" si="16"/>
        <v>-15676361.540000021</v>
      </c>
      <c r="J123" s="146">
        <f t="shared" si="17"/>
        <v>-0.10355451288333803</v>
      </c>
      <c r="K123" s="142">
        <f>VLOOKUP($C123,'2025'!$C$205:$U$392,VLOOKUP($L$4,Master!$D$9:$G$20,4,FALSE),FALSE)</f>
        <v>42596926.840000011</v>
      </c>
      <c r="L123" s="143">
        <f>VLOOKUP($C123,'2025'!$C$8:$U$195,VLOOKUP($L$4,Master!$D$9:$G$20,4,FALSE),FALSE)</f>
        <v>36277948.719999999</v>
      </c>
      <c r="M123" s="145">
        <f t="shared" si="18"/>
        <v>0.85165647879399908</v>
      </c>
      <c r="N123" s="145">
        <f t="shared" si="19"/>
        <v>4.5544415497024626E-3</v>
      </c>
      <c r="O123" s="143">
        <f t="shared" si="20"/>
        <v>-6318978.1200000122</v>
      </c>
      <c r="P123" s="146">
        <f t="shared" si="21"/>
        <v>-0.14834352120600094</v>
      </c>
      <c r="Q123" s="71"/>
    </row>
    <row r="124" spans="2:17" s="72" customFormat="1" ht="12.75" x14ac:dyDescent="0.2">
      <c r="B124" s="70"/>
      <c r="C124" s="133" t="s">
        <v>235</v>
      </c>
      <c r="D124" s="134" t="s">
        <v>236</v>
      </c>
      <c r="E124" s="147">
        <f>IFERROR(VLOOKUP($C124,'2025'!$C$205:$U$392,19,FALSE),0)</f>
        <v>0</v>
      </c>
      <c r="F124" s="148">
        <f>IFERROR(VLOOKUP($C124,'2025'!$C$8:$U$195,19,FALSE),0)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VLOOKUP($C124,'2025'!$C$205:$U$392,VLOOKUP($L$4,Master!$D$9:$G$20,4,FALSE),FALSE)</f>
        <v>0</v>
      </c>
      <c r="L124" s="148">
        <f>VLOOKUP($C124,'2025'!$C$8:$U$195,VLOOKUP($L$4,Master!$D$9:$G$20,4,FALSE),FALSE)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237</v>
      </c>
      <c r="D125" s="99" t="s">
        <v>238</v>
      </c>
      <c r="E125" s="152">
        <f>IFERROR(VLOOKUP($C125,'2025'!$C$205:$U$392,19,FALSE),0)</f>
        <v>0</v>
      </c>
      <c r="F125" s="153">
        <f>IFERROR(VLOOKUP($C125,'2025'!$C$8:$U$195,19,FALSE),0)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VLOOKUP($C125,'2025'!$C$205:$U$392,VLOOKUP($L$4,Master!$D$9:$G$20,4,FALSE),FALSE)</f>
        <v>0</v>
      </c>
      <c r="L125" s="164">
        <f>VLOOKUP($C125,'2025'!$C$8:$U$195,VLOOKUP($L$4,Master!$D$9:$G$20,4,FALSE),FALSE)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239</v>
      </c>
      <c r="D126" s="99" t="s">
        <v>240</v>
      </c>
      <c r="E126" s="152">
        <f>IFERROR(VLOOKUP($C126,'2025'!$C$205:$U$392,19,FALSE),0)</f>
        <v>0</v>
      </c>
      <c r="F126" s="153">
        <f>IFERROR(VLOOKUP($C126,'2025'!$C$8:$U$195,19,FALSE),0)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VLOOKUP($C126,'2025'!$C$205:$U$392,VLOOKUP($L$4,Master!$D$9:$G$20,4,FALSE),FALSE)</f>
        <v>0</v>
      </c>
      <c r="L126" s="164">
        <f>VLOOKUP($C126,'2025'!$C$8:$U$195,VLOOKUP($L$4,Master!$D$9:$G$20,4,FALSE),FALSE)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241</v>
      </c>
      <c r="D127" s="99" t="s">
        <v>242</v>
      </c>
      <c r="E127" s="152">
        <f>IFERROR(VLOOKUP($C127,'2025'!$C$205:$U$392,19,FALSE),0)</f>
        <v>0</v>
      </c>
      <c r="F127" s="153">
        <f>IFERROR(VLOOKUP($C127,'2025'!$C$8:$U$195,19,FALSE),0)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VLOOKUP($C127,'2025'!$C$205:$U$392,VLOOKUP($L$4,Master!$D$9:$G$20,4,FALSE),FALSE)</f>
        <v>0</v>
      </c>
      <c r="L127" s="164">
        <f>VLOOKUP($C127,'2025'!$C$8:$U$195,VLOOKUP($L$4,Master!$D$9:$G$20,4,FALSE),FALSE)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243</v>
      </c>
      <c r="D128" s="134" t="s">
        <v>244</v>
      </c>
      <c r="E128" s="147">
        <f>IFERROR(VLOOKUP($C128,'2025'!$C$205:$U$392,19,FALSE),0)</f>
        <v>0</v>
      </c>
      <c r="F128" s="148">
        <f>IFERROR(VLOOKUP($C128,'2025'!$C$8:$U$195,19,FALSE),0)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VLOOKUP($C128,'2025'!$C$205:$U$392,VLOOKUP($L$4,Master!$D$9:$G$20,4,FALSE),FALSE)</f>
        <v>0</v>
      </c>
      <c r="L128" s="148">
        <f>VLOOKUP($C128,'2025'!$C$8:$U$195,VLOOKUP($L$4,Master!$D$9:$G$20,4,FALSE),FALSE)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245</v>
      </c>
      <c r="D129" s="99" t="s">
        <v>246</v>
      </c>
      <c r="E129" s="152">
        <f>IFERROR(VLOOKUP($C129,'2025'!$C$205:$U$392,19,FALSE),0)</f>
        <v>0</v>
      </c>
      <c r="F129" s="153">
        <f>IFERROR(VLOOKUP($C129,'2025'!$C$8:$U$195,19,FALSE),0)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VLOOKUP($C129,'2025'!$C$205:$U$392,VLOOKUP($L$4,Master!$D$9:$G$20,4,FALSE),FALSE)</f>
        <v>0</v>
      </c>
      <c r="L129" s="164">
        <f>VLOOKUP($C129,'2025'!$C$8:$U$195,VLOOKUP($L$4,Master!$D$9:$G$20,4,FALSE),FALSE)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247</v>
      </c>
      <c r="D130" s="99" t="s">
        <v>248</v>
      </c>
      <c r="E130" s="152">
        <f>IFERROR(VLOOKUP($C130,'2025'!$C$205:$U$392,19,FALSE),0)</f>
        <v>0</v>
      </c>
      <c r="F130" s="153">
        <f>IFERROR(VLOOKUP($C130,'2025'!$C$8:$U$195,19,FALSE),0)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VLOOKUP($C130,'2025'!$C$205:$U$392,VLOOKUP($L$4,Master!$D$9:$G$20,4,FALSE),FALSE)</f>
        <v>0</v>
      </c>
      <c r="L130" s="164">
        <f>VLOOKUP($C130,'2025'!$C$8:$U$195,VLOOKUP($L$4,Master!$D$9:$G$20,4,FALSE),FALSE)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249</v>
      </c>
      <c r="D131" s="99" t="s">
        <v>250</v>
      </c>
      <c r="E131" s="152">
        <f>IFERROR(VLOOKUP($C131,'2025'!$C$205:$U$392,19,FALSE),0)</f>
        <v>0</v>
      </c>
      <c r="F131" s="153">
        <f>IFERROR(VLOOKUP($C131,'2025'!$C$8:$U$195,19,FALSE),0)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VLOOKUP($C131,'2025'!$C$205:$U$392,VLOOKUP($L$4,Master!$D$9:$G$20,4,FALSE),FALSE)</f>
        <v>0</v>
      </c>
      <c r="L131" s="164">
        <f>VLOOKUP($C131,'2025'!$C$8:$U$195,VLOOKUP($L$4,Master!$D$9:$G$20,4,FALSE),FALSE)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251</v>
      </c>
      <c r="D132" s="99" t="s">
        <v>252</v>
      </c>
      <c r="E132" s="152">
        <f>IFERROR(VLOOKUP($C132,'2025'!$C$205:$U$392,19,FALSE),0)</f>
        <v>0</v>
      </c>
      <c r="F132" s="153">
        <f>IFERROR(VLOOKUP($C132,'2025'!$C$8:$U$195,19,FALSE),0)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VLOOKUP($C132,'2025'!$C$205:$U$392,VLOOKUP($L$4,Master!$D$9:$G$20,4,FALSE),FALSE)</f>
        <v>0</v>
      </c>
      <c r="L132" s="164">
        <f>VLOOKUP($C132,'2025'!$C$8:$U$195,VLOOKUP($L$4,Master!$D$9:$G$20,4,FALSE),FALSE)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253</v>
      </c>
      <c r="D133" s="134" t="s">
        <v>254</v>
      </c>
      <c r="E133" s="147">
        <f>IFERROR(VLOOKUP($C133,'2025'!$C$205:$U$392,19,FALSE),0)</f>
        <v>0</v>
      </c>
      <c r="F133" s="148">
        <f>IFERROR(VLOOKUP($C133,'2025'!$C$8:$U$195,19,FALSE),0)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VLOOKUP($C133,'2025'!$C$205:$U$392,VLOOKUP($L$4,Master!$D$9:$G$20,4,FALSE),FALSE)</f>
        <v>0</v>
      </c>
      <c r="L133" s="148">
        <f>VLOOKUP($C133,'2025'!$C$8:$U$195,VLOOKUP($L$4,Master!$D$9:$G$20,4,FALSE),FALSE)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255</v>
      </c>
      <c r="D134" s="99" t="s">
        <v>256</v>
      </c>
      <c r="E134" s="152">
        <f>IFERROR(VLOOKUP($C134,'2025'!$C$205:$U$392,19,FALSE),0)</f>
        <v>0</v>
      </c>
      <c r="F134" s="153">
        <f>IFERROR(VLOOKUP($C134,'2025'!$C$8:$U$195,19,FALSE),0)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VLOOKUP($C134,'2025'!$C$205:$U$392,VLOOKUP($L$4,Master!$D$9:$G$20,4,FALSE),FALSE)</f>
        <v>0</v>
      </c>
      <c r="L134" s="164">
        <f>VLOOKUP($C134,'2025'!$C$8:$U$195,VLOOKUP($L$4,Master!$D$9:$G$20,4,FALSE),FALSE)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257</v>
      </c>
      <c r="D135" s="99" t="s">
        <v>258</v>
      </c>
      <c r="E135" s="152">
        <f>IFERROR(VLOOKUP($C135,'2025'!$C$205:$U$392,19,FALSE),0)</f>
        <v>0</v>
      </c>
      <c r="F135" s="153">
        <f>IFERROR(VLOOKUP($C135,'2025'!$C$8:$U$195,19,FALSE),0)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VLOOKUP($C135,'2025'!$C$205:$U$392,VLOOKUP($L$4,Master!$D$9:$G$20,4,FALSE),FALSE)</f>
        <v>0</v>
      </c>
      <c r="L135" s="164">
        <f>VLOOKUP($C135,'2025'!$C$8:$U$195,VLOOKUP($L$4,Master!$D$9:$G$20,4,FALSE),FALSE)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259</v>
      </c>
      <c r="D136" s="99" t="s">
        <v>260</v>
      </c>
      <c r="E136" s="152">
        <f>IFERROR(VLOOKUP($C136,'2025'!$C$205:$U$392,19,FALSE),0)</f>
        <v>0</v>
      </c>
      <c r="F136" s="153">
        <f>IFERROR(VLOOKUP($C136,'2025'!$C$8:$U$195,19,FALSE),0)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VLOOKUP($C136,'2025'!$C$205:$U$392,VLOOKUP($L$4,Master!$D$9:$G$20,4,FALSE),FALSE)</f>
        <v>0</v>
      </c>
      <c r="L136" s="164">
        <f>VLOOKUP($C136,'2025'!$C$8:$U$195,VLOOKUP($L$4,Master!$D$9:$G$20,4,FALSE),FALSE)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261</v>
      </c>
      <c r="D137" s="99" t="s">
        <v>262</v>
      </c>
      <c r="E137" s="152">
        <f>IFERROR(VLOOKUP($C137,'2025'!$C$205:$U$392,19,FALSE),0)</f>
        <v>0</v>
      </c>
      <c r="F137" s="153">
        <f>IFERROR(VLOOKUP($C137,'2025'!$C$8:$U$195,19,FALSE),0)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VLOOKUP($C137,'2025'!$C$205:$U$392,VLOOKUP($L$4,Master!$D$9:$G$20,4,FALSE),FALSE)</f>
        <v>0</v>
      </c>
      <c r="L137" s="164">
        <f>VLOOKUP($C137,'2025'!$C$8:$U$195,VLOOKUP($L$4,Master!$D$9:$G$20,4,FALSE),FALSE)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263</v>
      </c>
      <c r="D138" s="134" t="s">
        <v>264</v>
      </c>
      <c r="E138" s="147">
        <f>IFERROR(VLOOKUP($C138,'2025'!$C$205:$U$392,19,FALSE),0)</f>
        <v>142928923.07000005</v>
      </c>
      <c r="F138" s="148">
        <f>IFERROR(VLOOKUP($C138,'2025'!$C$8:$U$195,19,FALSE),0)</f>
        <v>131115887.14000002</v>
      </c>
      <c r="G138" s="149">
        <f t="shared" ref="G138:G196" si="22">IFERROR(F138/E138,0)</f>
        <v>0.91735027679307046</v>
      </c>
      <c r="H138" s="150">
        <f t="shared" ref="H138:H196" si="23">F138/$D$4</f>
        <v>1.646067832626108E-2</v>
      </c>
      <c r="I138" s="148">
        <f t="shared" ref="I138:I196" si="24">F138-E138</f>
        <v>-11813035.930000037</v>
      </c>
      <c r="J138" s="151">
        <f t="shared" ref="J138:J196" si="25">IFERROR(I138/E138,0)</f>
        <v>-8.2649723206929593E-2</v>
      </c>
      <c r="K138" s="147">
        <f>VLOOKUP($C138,'2025'!$C$205:$U$392,VLOOKUP($L$4,Master!$D$9:$G$20,4,FALSE),FALSE)</f>
        <v>40034434.960000008</v>
      </c>
      <c r="L138" s="148">
        <f>VLOOKUP($C138,'2025'!$C$8:$U$195,VLOOKUP($L$4,Master!$D$9:$G$20,4,FALSE),FALSE)</f>
        <v>35253481.439999998</v>
      </c>
      <c r="M138" s="150">
        <f t="shared" ref="M138:M196" si="26">IFERROR(L138/K138,0)</f>
        <v>0.88057896846110473</v>
      </c>
      <c r="N138" s="150">
        <f t="shared" ref="N138:N196" si="27">L138/$D$4</f>
        <v>4.4258268812614552E-3</v>
      </c>
      <c r="O138" s="148">
        <f t="shared" ref="O138:O196" si="28">L138-K138</f>
        <v>-4780953.5200000107</v>
      </c>
      <c r="P138" s="151">
        <f t="shared" ref="P138:P196" si="29">IFERROR(O138/K138,0)</f>
        <v>-0.11942103153889523</v>
      </c>
      <c r="Q138" s="71"/>
    </row>
    <row r="139" spans="2:17" s="72" customFormat="1" ht="12.75" x14ac:dyDescent="0.2">
      <c r="B139" s="70"/>
      <c r="C139" s="98" t="s">
        <v>265</v>
      </c>
      <c r="D139" s="99" t="s">
        <v>264</v>
      </c>
      <c r="E139" s="152">
        <f>IFERROR(VLOOKUP($C139,'2025'!$C$205:$U$392,19,FALSE),0)</f>
        <v>142928923.07000005</v>
      </c>
      <c r="F139" s="153">
        <f>IFERROR(VLOOKUP($C139,'2025'!$C$8:$U$195,19,FALSE),0)</f>
        <v>131115887.14000002</v>
      </c>
      <c r="G139" s="154">
        <f t="shared" si="22"/>
        <v>0.91735027679307046</v>
      </c>
      <c r="H139" s="155">
        <f t="shared" si="23"/>
        <v>1.646067832626108E-2</v>
      </c>
      <c r="I139" s="156">
        <f t="shared" si="24"/>
        <v>-11813035.930000037</v>
      </c>
      <c r="J139" s="157">
        <f t="shared" si="25"/>
        <v>-8.2649723206929593E-2</v>
      </c>
      <c r="K139" s="163">
        <f>VLOOKUP($C139,'2025'!$C$205:$U$392,VLOOKUP($L$4,Master!$D$9:$G$20,4,FALSE),FALSE)</f>
        <v>40034434.960000008</v>
      </c>
      <c r="L139" s="164">
        <f>VLOOKUP($C139,'2025'!$C$8:$U$195,VLOOKUP($L$4,Master!$D$9:$G$20,4,FALSE),FALSE)</f>
        <v>35253481.439999998</v>
      </c>
      <c r="M139" s="155">
        <f t="shared" si="26"/>
        <v>0.88057896846110473</v>
      </c>
      <c r="N139" s="155">
        <f t="shared" si="27"/>
        <v>4.4258268812614552E-3</v>
      </c>
      <c r="O139" s="156">
        <f t="shared" si="28"/>
        <v>-4780953.5200000107</v>
      </c>
      <c r="P139" s="157">
        <f t="shared" si="29"/>
        <v>-0.11942103153889523</v>
      </c>
      <c r="Q139" s="71"/>
    </row>
    <row r="140" spans="2:17" s="72" customFormat="1" ht="12.75" x14ac:dyDescent="0.2">
      <c r="B140" s="70"/>
      <c r="C140" s="133" t="s">
        <v>266</v>
      </c>
      <c r="D140" s="134" t="s">
        <v>267</v>
      </c>
      <c r="E140" s="147">
        <f>IFERROR(VLOOKUP($C140,'2025'!$C$205:$U$392,19,FALSE),0)</f>
        <v>4990528.28</v>
      </c>
      <c r="F140" s="148">
        <f>IFERROR(VLOOKUP($C140,'2025'!$C$8:$U$195,19,FALSE),0)</f>
        <v>2566462.58</v>
      </c>
      <c r="G140" s="149">
        <f t="shared" si="22"/>
        <v>0.51426671406418722</v>
      </c>
      <c r="H140" s="150">
        <f t="shared" si="23"/>
        <v>3.2220134330981497E-4</v>
      </c>
      <c r="I140" s="148">
        <f t="shared" si="24"/>
        <v>-2424065.7000000002</v>
      </c>
      <c r="J140" s="151">
        <f t="shared" si="25"/>
        <v>-0.48573328593581283</v>
      </c>
      <c r="K140" s="147">
        <f>VLOOKUP($C140,'2025'!$C$205:$U$392,VLOOKUP($L$4,Master!$D$9:$G$20,4,FALSE),FALSE)</f>
        <v>1455513.24</v>
      </c>
      <c r="L140" s="148">
        <f>VLOOKUP($C140,'2025'!$C$8:$U$195,VLOOKUP($L$4,Master!$D$9:$G$20,4,FALSE),FALSE)</f>
        <v>510148.99</v>
      </c>
      <c r="M140" s="150">
        <f t="shared" si="26"/>
        <v>0.35049422841388922</v>
      </c>
      <c r="N140" s="150">
        <f t="shared" si="27"/>
        <v>6.4045621061089208E-5</v>
      </c>
      <c r="O140" s="148">
        <f t="shared" si="28"/>
        <v>-945364.25</v>
      </c>
      <c r="P140" s="151">
        <f t="shared" si="29"/>
        <v>-0.64950577158611078</v>
      </c>
      <c r="Q140" s="71"/>
    </row>
    <row r="141" spans="2:17" s="72" customFormat="1" ht="12.75" x14ac:dyDescent="0.2">
      <c r="B141" s="70"/>
      <c r="C141" s="98" t="s">
        <v>268</v>
      </c>
      <c r="D141" s="99" t="s">
        <v>267</v>
      </c>
      <c r="E141" s="152">
        <f>IFERROR(VLOOKUP($C141,'2025'!$C$205:$U$392,19,FALSE),0)</f>
        <v>4990528.28</v>
      </c>
      <c r="F141" s="153">
        <f>IFERROR(VLOOKUP($C141,'2025'!$C$8:$U$195,19,FALSE),0)</f>
        <v>2566462.58</v>
      </c>
      <c r="G141" s="154">
        <f t="shared" si="22"/>
        <v>0.51426671406418722</v>
      </c>
      <c r="H141" s="155">
        <f t="shared" si="23"/>
        <v>3.2220134330981497E-4</v>
      </c>
      <c r="I141" s="156">
        <f t="shared" si="24"/>
        <v>-2424065.7000000002</v>
      </c>
      <c r="J141" s="157">
        <f t="shared" si="25"/>
        <v>-0.48573328593581283</v>
      </c>
      <c r="K141" s="163">
        <f>VLOOKUP($C141,'2025'!$C$205:$U$392,VLOOKUP($L$4,Master!$D$9:$G$20,4,FALSE),FALSE)</f>
        <v>1455513.24</v>
      </c>
      <c r="L141" s="164">
        <f>VLOOKUP($C141,'2025'!$C$8:$U$195,VLOOKUP($L$4,Master!$D$9:$G$20,4,FALSE),FALSE)</f>
        <v>510148.99</v>
      </c>
      <c r="M141" s="155">
        <f t="shared" si="26"/>
        <v>0.35049422841388922</v>
      </c>
      <c r="N141" s="155">
        <f t="shared" si="27"/>
        <v>6.4045621061089208E-5</v>
      </c>
      <c r="O141" s="156">
        <f t="shared" si="28"/>
        <v>-945364.25</v>
      </c>
      <c r="P141" s="157">
        <f t="shared" si="29"/>
        <v>-0.64950577158611078</v>
      </c>
      <c r="Q141" s="71"/>
    </row>
    <row r="142" spans="2:17" s="72" customFormat="1" ht="12.75" x14ac:dyDescent="0.2">
      <c r="B142" s="70"/>
      <c r="C142" s="133" t="s">
        <v>269</v>
      </c>
      <c r="D142" s="134" t="s">
        <v>270</v>
      </c>
      <c r="E142" s="147">
        <f>IFERROR(VLOOKUP($C142,'2025'!$C$205:$U$392,19,FALSE),0)</f>
        <v>3463246.5500000003</v>
      </c>
      <c r="F142" s="148">
        <f>IFERROR(VLOOKUP($C142,'2025'!$C$8:$U$195,19,FALSE),0)</f>
        <v>2023986.6400000001</v>
      </c>
      <c r="G142" s="149">
        <f t="shared" si="22"/>
        <v>0.58441887136219051</v>
      </c>
      <c r="H142" s="150">
        <f t="shared" si="23"/>
        <v>2.5409730082607277E-4</v>
      </c>
      <c r="I142" s="148">
        <f t="shared" si="24"/>
        <v>-1439259.9100000001</v>
      </c>
      <c r="J142" s="151">
        <f t="shared" si="25"/>
        <v>-0.41558112863780955</v>
      </c>
      <c r="K142" s="147">
        <f>VLOOKUP($C142,'2025'!$C$205:$U$392,VLOOKUP($L$4,Master!$D$9:$G$20,4,FALSE),FALSE)</f>
        <v>1106978.6400000001</v>
      </c>
      <c r="L142" s="148">
        <f>VLOOKUP($C142,'2025'!$C$8:$U$195,VLOOKUP($L$4,Master!$D$9:$G$20,4,FALSE),FALSE)</f>
        <v>514318.29000000004</v>
      </c>
      <c r="M142" s="150">
        <f t="shared" si="26"/>
        <v>0.46461446627371233</v>
      </c>
      <c r="N142" s="150">
        <f t="shared" si="27"/>
        <v>6.4569047379918156E-5</v>
      </c>
      <c r="O142" s="148">
        <f t="shared" si="28"/>
        <v>-592660.35000000009</v>
      </c>
      <c r="P142" s="151">
        <f t="shared" si="29"/>
        <v>-0.53538553372628761</v>
      </c>
      <c r="Q142" s="71"/>
    </row>
    <row r="143" spans="2:17" s="72" customFormat="1" ht="12.75" x14ac:dyDescent="0.2">
      <c r="B143" s="70"/>
      <c r="C143" s="98" t="s">
        <v>271</v>
      </c>
      <c r="D143" s="99" t="s">
        <v>270</v>
      </c>
      <c r="E143" s="152">
        <f>IFERROR(VLOOKUP($C143,'2025'!$C$205:$U$392,19,FALSE),0)</f>
        <v>3463246.5500000003</v>
      </c>
      <c r="F143" s="153">
        <f>IFERROR(VLOOKUP($C143,'2025'!$C$8:$U$195,19,FALSE),0)</f>
        <v>2023986.6400000001</v>
      </c>
      <c r="G143" s="154">
        <f t="shared" si="22"/>
        <v>0.58441887136219051</v>
      </c>
      <c r="H143" s="155">
        <f t="shared" si="23"/>
        <v>2.5409730082607277E-4</v>
      </c>
      <c r="I143" s="156">
        <f t="shared" si="24"/>
        <v>-1439259.9100000001</v>
      </c>
      <c r="J143" s="157">
        <f t="shared" si="25"/>
        <v>-0.41558112863780955</v>
      </c>
      <c r="K143" s="163">
        <f>VLOOKUP($C143,'2025'!$C$205:$U$392,VLOOKUP($L$4,Master!$D$9:$G$20,4,FALSE),FALSE)</f>
        <v>1106978.6400000001</v>
      </c>
      <c r="L143" s="164">
        <f>VLOOKUP($C143,'2025'!$C$8:$U$195,VLOOKUP($L$4,Master!$D$9:$G$20,4,FALSE),FALSE)</f>
        <v>514318.29000000004</v>
      </c>
      <c r="M143" s="155">
        <f t="shared" si="26"/>
        <v>0.46461446627371233</v>
      </c>
      <c r="N143" s="155">
        <f t="shared" si="27"/>
        <v>6.4569047379918156E-5</v>
      </c>
      <c r="O143" s="156">
        <f t="shared" si="28"/>
        <v>-592660.35000000009</v>
      </c>
      <c r="P143" s="157">
        <f t="shared" si="29"/>
        <v>-0.53538553372628761</v>
      </c>
      <c r="Q143" s="71"/>
    </row>
    <row r="144" spans="2:17" s="72" customFormat="1" ht="12.75" x14ac:dyDescent="0.2">
      <c r="B144" s="70"/>
      <c r="C144" s="131" t="s">
        <v>272</v>
      </c>
      <c r="D144" s="132" t="s">
        <v>273</v>
      </c>
      <c r="E144" s="142">
        <f>IFERROR(VLOOKUP($C144,'2025'!$C$205:$U$392,19,FALSE),0)</f>
        <v>18282492.940000009</v>
      </c>
      <c r="F144" s="143">
        <f>IFERROR(VLOOKUP($C144,'2025'!$C$8:$U$195,19,FALSE),0)</f>
        <v>12367789.330000002</v>
      </c>
      <c r="G144" s="144">
        <f t="shared" si="22"/>
        <v>0.67648265313647082</v>
      </c>
      <c r="H144" s="145">
        <f t="shared" si="23"/>
        <v>1.5526890463755745E-3</v>
      </c>
      <c r="I144" s="143">
        <f t="shared" si="24"/>
        <v>-5914703.6100000069</v>
      </c>
      <c r="J144" s="146">
        <f t="shared" si="25"/>
        <v>-0.32351734686352923</v>
      </c>
      <c r="K144" s="142">
        <f>VLOOKUP($C144,'2025'!$C$205:$U$392,VLOOKUP($L$4,Master!$D$9:$G$20,4,FALSE),FALSE)</f>
        <v>5165961.8600000022</v>
      </c>
      <c r="L144" s="143">
        <f>VLOOKUP($C144,'2025'!$C$8:$U$195,VLOOKUP($L$4,Master!$D$9:$G$20,4,FALSE),FALSE)</f>
        <v>3856867.600000001</v>
      </c>
      <c r="M144" s="145">
        <f t="shared" si="26"/>
        <v>0.74659234901900717</v>
      </c>
      <c r="N144" s="145">
        <f t="shared" si="27"/>
        <v>4.8420262635900284E-4</v>
      </c>
      <c r="O144" s="143">
        <f t="shared" si="28"/>
        <v>-1309094.2600000012</v>
      </c>
      <c r="P144" s="146">
        <f t="shared" si="29"/>
        <v>-0.25340765098099283</v>
      </c>
      <c r="Q144" s="71"/>
    </row>
    <row r="145" spans="2:17" s="72" customFormat="1" ht="12.75" x14ac:dyDescent="0.2">
      <c r="B145" s="70"/>
      <c r="C145" s="133" t="s">
        <v>274</v>
      </c>
      <c r="D145" s="134" t="s">
        <v>275</v>
      </c>
      <c r="E145" s="147">
        <f>IFERROR(VLOOKUP($C145,'2025'!$C$205:$U$392,19,FALSE),0)</f>
        <v>6104087.5900000017</v>
      </c>
      <c r="F145" s="148">
        <f>IFERROR(VLOOKUP($C145,'2025'!$C$8:$U$195,19,FALSE),0)</f>
        <v>5249392.8400000008</v>
      </c>
      <c r="G145" s="149">
        <f t="shared" si="22"/>
        <v>0.85997993354482638</v>
      </c>
      <c r="H145" s="150">
        <f t="shared" si="23"/>
        <v>6.5902438546714553E-4</v>
      </c>
      <c r="I145" s="148">
        <f t="shared" si="24"/>
        <v>-854694.75000000093</v>
      </c>
      <c r="J145" s="151">
        <f t="shared" si="25"/>
        <v>-0.14002006645517365</v>
      </c>
      <c r="K145" s="147">
        <f>VLOOKUP($C145,'2025'!$C$205:$U$392,VLOOKUP($L$4,Master!$D$9:$G$20,4,FALSE),FALSE)</f>
        <v>1301523.4000000004</v>
      </c>
      <c r="L145" s="148">
        <f>VLOOKUP($C145,'2025'!$C$8:$U$195,VLOOKUP($L$4,Master!$D$9:$G$20,4,FALSE),FALSE)</f>
        <v>1404334.2500000002</v>
      </c>
      <c r="M145" s="150">
        <f t="shared" si="26"/>
        <v>1.0789927019368226</v>
      </c>
      <c r="N145" s="150">
        <f t="shared" si="27"/>
        <v>1.7630429733597814E-4</v>
      </c>
      <c r="O145" s="148">
        <f t="shared" si="28"/>
        <v>102810.84999999986</v>
      </c>
      <c r="P145" s="151">
        <f t="shared" si="29"/>
        <v>7.8992701936822521E-2</v>
      </c>
      <c r="Q145" s="71"/>
    </row>
    <row r="146" spans="2:17" s="72" customFormat="1" ht="12.75" x14ac:dyDescent="0.2">
      <c r="B146" s="70"/>
      <c r="C146" s="98" t="s">
        <v>276</v>
      </c>
      <c r="D146" s="99" t="s">
        <v>275</v>
      </c>
      <c r="E146" s="152">
        <f>IFERROR(VLOOKUP($C146,'2025'!$C$205:$U$392,19,FALSE),0)</f>
        <v>6104087.5900000017</v>
      </c>
      <c r="F146" s="153">
        <f>IFERROR(VLOOKUP($C146,'2025'!$C$8:$U$195,19,FALSE),0)</f>
        <v>5249392.8400000008</v>
      </c>
      <c r="G146" s="154">
        <f t="shared" si="22"/>
        <v>0.85997993354482638</v>
      </c>
      <c r="H146" s="155">
        <f t="shared" si="23"/>
        <v>6.5902438546714553E-4</v>
      </c>
      <c r="I146" s="156">
        <f t="shared" si="24"/>
        <v>-854694.75000000093</v>
      </c>
      <c r="J146" s="157">
        <f t="shared" si="25"/>
        <v>-0.14002006645517365</v>
      </c>
      <c r="K146" s="163">
        <f>VLOOKUP($C146,'2025'!$C$205:$U$392,VLOOKUP($L$4,Master!$D$9:$G$20,4,FALSE),FALSE)</f>
        <v>1301523.4000000004</v>
      </c>
      <c r="L146" s="164">
        <f>VLOOKUP($C146,'2025'!$C$8:$U$195,VLOOKUP($L$4,Master!$D$9:$G$20,4,FALSE),FALSE)</f>
        <v>1404334.2500000002</v>
      </c>
      <c r="M146" s="155">
        <f t="shared" si="26"/>
        <v>1.0789927019368226</v>
      </c>
      <c r="N146" s="155">
        <f t="shared" si="27"/>
        <v>1.7630429733597814E-4</v>
      </c>
      <c r="O146" s="156">
        <f t="shared" si="28"/>
        <v>102810.84999999986</v>
      </c>
      <c r="P146" s="157">
        <f t="shared" si="29"/>
        <v>7.8992701936822521E-2</v>
      </c>
      <c r="Q146" s="71"/>
    </row>
    <row r="147" spans="2:17" s="72" customFormat="1" ht="12.75" x14ac:dyDescent="0.2">
      <c r="B147" s="70"/>
      <c r="C147" s="133" t="s">
        <v>277</v>
      </c>
      <c r="D147" s="134" t="s">
        <v>278</v>
      </c>
      <c r="E147" s="147">
        <f>IFERROR(VLOOKUP($C147,'2025'!$C$205:$U$392,19,FALSE),0)</f>
        <v>7343854.770000007</v>
      </c>
      <c r="F147" s="148">
        <f>IFERROR(VLOOKUP($C147,'2025'!$C$8:$U$195,19,FALSE),0)</f>
        <v>4762354.8800000008</v>
      </c>
      <c r="G147" s="149">
        <f t="shared" si="22"/>
        <v>0.64848162567898882</v>
      </c>
      <c r="H147" s="150">
        <f t="shared" si="23"/>
        <v>5.9788019182966344E-4</v>
      </c>
      <c r="I147" s="148">
        <f t="shared" si="24"/>
        <v>-2581499.8900000062</v>
      </c>
      <c r="J147" s="151">
        <f t="shared" si="25"/>
        <v>-0.35151837432101124</v>
      </c>
      <c r="K147" s="147">
        <f>VLOOKUP($C147,'2025'!$C$205:$U$392,VLOOKUP($L$4,Master!$D$9:$G$20,4,FALSE),FALSE)</f>
        <v>2342888.9200000013</v>
      </c>
      <c r="L147" s="148">
        <f>VLOOKUP($C147,'2025'!$C$8:$U$195,VLOOKUP($L$4,Master!$D$9:$G$20,4,FALSE),FALSE)</f>
        <v>1687711.280000001</v>
      </c>
      <c r="M147" s="150">
        <f t="shared" si="26"/>
        <v>0.72035480026086773</v>
      </c>
      <c r="N147" s="150">
        <f t="shared" si="27"/>
        <v>2.1188029226404211E-4</v>
      </c>
      <c r="O147" s="148">
        <f t="shared" si="28"/>
        <v>-655177.64000000036</v>
      </c>
      <c r="P147" s="151">
        <f t="shared" si="29"/>
        <v>-0.27964519973913232</v>
      </c>
      <c r="Q147" s="71"/>
    </row>
    <row r="148" spans="2:17" s="72" customFormat="1" ht="12.75" x14ac:dyDescent="0.2">
      <c r="B148" s="70"/>
      <c r="C148" s="98" t="s">
        <v>279</v>
      </c>
      <c r="D148" s="99" t="s">
        <v>278</v>
      </c>
      <c r="E148" s="152">
        <f>IFERROR(VLOOKUP($C148,'2025'!$C$205:$U$392,19,FALSE),0)</f>
        <v>7343854.770000007</v>
      </c>
      <c r="F148" s="153">
        <f>IFERROR(VLOOKUP($C148,'2025'!$C$8:$U$195,19,FALSE),0)</f>
        <v>4762354.8800000008</v>
      </c>
      <c r="G148" s="154">
        <f t="shared" si="22"/>
        <v>0.64848162567898882</v>
      </c>
      <c r="H148" s="155">
        <f t="shared" si="23"/>
        <v>5.9788019182966344E-4</v>
      </c>
      <c r="I148" s="156">
        <f t="shared" si="24"/>
        <v>-2581499.8900000062</v>
      </c>
      <c r="J148" s="157">
        <f t="shared" si="25"/>
        <v>-0.35151837432101124</v>
      </c>
      <c r="K148" s="163">
        <f>VLOOKUP($C148,'2025'!$C$205:$U$392,VLOOKUP($L$4,Master!$D$9:$G$20,4,FALSE),FALSE)</f>
        <v>2342888.9200000013</v>
      </c>
      <c r="L148" s="164">
        <f>VLOOKUP($C148,'2025'!$C$8:$U$195,VLOOKUP($L$4,Master!$D$9:$G$20,4,FALSE),FALSE)</f>
        <v>1687711.280000001</v>
      </c>
      <c r="M148" s="155">
        <f t="shared" si="26"/>
        <v>0.72035480026086773</v>
      </c>
      <c r="N148" s="155">
        <f t="shared" si="27"/>
        <v>2.1188029226404211E-4</v>
      </c>
      <c r="O148" s="156">
        <f t="shared" si="28"/>
        <v>-655177.64000000036</v>
      </c>
      <c r="P148" s="157">
        <f t="shared" si="29"/>
        <v>-0.27964519973913232</v>
      </c>
      <c r="Q148" s="71"/>
    </row>
    <row r="149" spans="2:17" s="72" customFormat="1" ht="12.75" x14ac:dyDescent="0.2">
      <c r="B149" s="70"/>
      <c r="C149" s="133" t="s">
        <v>280</v>
      </c>
      <c r="D149" s="134" t="s">
        <v>281</v>
      </c>
      <c r="E149" s="147">
        <f>IFERROR(VLOOKUP($C149,'2025'!$C$205:$U$392,19,FALSE),0)</f>
        <v>0</v>
      </c>
      <c r="F149" s="148">
        <f>IFERROR(VLOOKUP($C149,'2025'!$C$8:$U$195,19,FALSE),0)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VLOOKUP($C149,'2025'!$C$205:$U$392,VLOOKUP($L$4,Master!$D$9:$G$20,4,FALSE),FALSE)</f>
        <v>0</v>
      </c>
      <c r="L149" s="148">
        <f>VLOOKUP($C149,'2025'!$C$8:$U$195,VLOOKUP($L$4,Master!$D$9:$G$20,4,FALSE),FALSE)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282</v>
      </c>
      <c r="D150" s="99" t="s">
        <v>281</v>
      </c>
      <c r="E150" s="152">
        <f>IFERROR(VLOOKUP($C150,'2025'!$C$205:$U$392,19,FALSE),0)</f>
        <v>0</v>
      </c>
      <c r="F150" s="153">
        <f>IFERROR(VLOOKUP($C150,'2025'!$C$8:$U$195,19,FALSE),0)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VLOOKUP($C150,'2025'!$C$205:$U$392,VLOOKUP($L$4,Master!$D$9:$G$20,4,FALSE),FALSE)</f>
        <v>0</v>
      </c>
      <c r="L150" s="164">
        <f>VLOOKUP($C150,'2025'!$C$8:$U$195,VLOOKUP($L$4,Master!$D$9:$G$20,4,FALSE),FALSE)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283</v>
      </c>
      <c r="D151" s="134" t="s">
        <v>284</v>
      </c>
      <c r="E151" s="147">
        <f>IFERROR(VLOOKUP($C151,'2025'!$C$205:$U$392,19,FALSE),0)</f>
        <v>0</v>
      </c>
      <c r="F151" s="148">
        <f>IFERROR(VLOOKUP($C151,'2025'!$C$8:$U$195,19,FALSE),0)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VLOOKUP($C151,'2025'!$C$205:$U$392,VLOOKUP($L$4,Master!$D$9:$G$20,4,FALSE),FALSE)</f>
        <v>0</v>
      </c>
      <c r="L151" s="148">
        <f>VLOOKUP($C151,'2025'!$C$8:$U$195,VLOOKUP($L$4,Master!$D$9:$G$20,4,FALSE),FALSE)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285</v>
      </c>
      <c r="D152" s="99" t="s">
        <v>284</v>
      </c>
      <c r="E152" s="152">
        <f>IFERROR(VLOOKUP($C152,'2025'!$C$205:$U$392,19,FALSE),0)</f>
        <v>0</v>
      </c>
      <c r="F152" s="153">
        <f>IFERROR(VLOOKUP($C152,'2025'!$C$8:$U$195,19,FALSE),0)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VLOOKUP($C152,'2025'!$C$205:$U$392,VLOOKUP($L$4,Master!$D$9:$G$20,4,FALSE),FALSE)</f>
        <v>0</v>
      </c>
      <c r="L152" s="164">
        <f>VLOOKUP($C152,'2025'!$C$8:$U$195,VLOOKUP($L$4,Master!$D$9:$G$20,4,FALSE),FALSE)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286</v>
      </c>
      <c r="D153" s="134" t="s">
        <v>287</v>
      </c>
      <c r="E153" s="147">
        <f>IFERROR(VLOOKUP($C153,'2025'!$C$205:$U$392,19,FALSE),0)</f>
        <v>501069.09</v>
      </c>
      <c r="F153" s="148">
        <f>IFERROR(VLOOKUP($C153,'2025'!$C$8:$U$195,19,FALSE),0)</f>
        <v>5089.1100000000006</v>
      </c>
      <c r="G153" s="149">
        <f t="shared" si="22"/>
        <v>1.015650356720268E-2</v>
      </c>
      <c r="H153" s="150">
        <f t="shared" si="23"/>
        <v>6.3890200115499548E-7</v>
      </c>
      <c r="I153" s="148">
        <f t="shared" si="24"/>
        <v>-495979.98000000004</v>
      </c>
      <c r="J153" s="151">
        <f t="shared" si="25"/>
        <v>-0.98984349643279734</v>
      </c>
      <c r="K153" s="147">
        <f>VLOOKUP($C153,'2025'!$C$205:$U$392,VLOOKUP($L$4,Master!$D$9:$G$20,4,FALSE),FALSE)</f>
        <v>332832.68</v>
      </c>
      <c r="L153" s="148">
        <f>VLOOKUP($C153,'2025'!$C$8:$U$195,VLOOKUP($L$4,Master!$D$9:$G$20,4,FALSE),FALSE)</f>
        <v>1984.25</v>
      </c>
      <c r="M153" s="150">
        <f t="shared" si="26"/>
        <v>5.9617042413022663E-3</v>
      </c>
      <c r="N153" s="150">
        <f t="shared" si="27"/>
        <v>2.4910864488914556E-7</v>
      </c>
      <c r="O153" s="148">
        <f t="shared" si="28"/>
        <v>-330848.43</v>
      </c>
      <c r="P153" s="151">
        <f t="shared" si="29"/>
        <v>-0.99403829575869773</v>
      </c>
      <c r="Q153" s="71"/>
    </row>
    <row r="154" spans="2:17" s="72" customFormat="1" ht="12.75" x14ac:dyDescent="0.2">
      <c r="B154" s="70"/>
      <c r="C154" s="98" t="s">
        <v>288</v>
      </c>
      <c r="D154" s="99" t="s">
        <v>287</v>
      </c>
      <c r="E154" s="152">
        <f>IFERROR(VLOOKUP($C154,'2025'!$C$205:$U$392,19,FALSE),0)</f>
        <v>501069.09</v>
      </c>
      <c r="F154" s="153">
        <f>IFERROR(VLOOKUP($C154,'2025'!$C$8:$U$195,19,FALSE),0)</f>
        <v>5089.1100000000006</v>
      </c>
      <c r="G154" s="154">
        <f t="shared" si="22"/>
        <v>1.015650356720268E-2</v>
      </c>
      <c r="H154" s="155">
        <f t="shared" si="23"/>
        <v>6.3890200115499548E-7</v>
      </c>
      <c r="I154" s="156">
        <f t="shared" si="24"/>
        <v>-495979.98000000004</v>
      </c>
      <c r="J154" s="157">
        <f t="shared" si="25"/>
        <v>-0.98984349643279734</v>
      </c>
      <c r="K154" s="163">
        <f>VLOOKUP($C154,'2025'!$C$205:$U$392,VLOOKUP($L$4,Master!$D$9:$G$20,4,FALSE),FALSE)</f>
        <v>332832.68</v>
      </c>
      <c r="L154" s="164">
        <f>VLOOKUP($C154,'2025'!$C$8:$U$195,VLOOKUP($L$4,Master!$D$9:$G$20,4,FALSE),FALSE)</f>
        <v>1984.25</v>
      </c>
      <c r="M154" s="155">
        <f t="shared" si="26"/>
        <v>5.9617042413022663E-3</v>
      </c>
      <c r="N154" s="155">
        <f t="shared" si="27"/>
        <v>2.4910864488914556E-7</v>
      </c>
      <c r="O154" s="156">
        <f t="shared" si="28"/>
        <v>-330848.43</v>
      </c>
      <c r="P154" s="157">
        <f t="shared" si="29"/>
        <v>-0.99403829575869773</v>
      </c>
      <c r="Q154" s="71"/>
    </row>
    <row r="155" spans="2:17" s="72" customFormat="1" ht="12.75" x14ac:dyDescent="0.2">
      <c r="B155" s="70"/>
      <c r="C155" s="133" t="s">
        <v>289</v>
      </c>
      <c r="D155" s="134" t="s">
        <v>290</v>
      </c>
      <c r="E155" s="147">
        <f>IFERROR(VLOOKUP($C155,'2025'!$C$205:$U$392,19,FALSE),0)</f>
        <v>4333481.4900000012</v>
      </c>
      <c r="F155" s="148">
        <f>IFERROR(VLOOKUP($C155,'2025'!$C$8:$U$195,19,FALSE),0)</f>
        <v>2350952.5</v>
      </c>
      <c r="G155" s="149">
        <f t="shared" si="22"/>
        <v>0.54250895161894397</v>
      </c>
      <c r="H155" s="150">
        <f t="shared" si="23"/>
        <v>2.9514556707761069E-4</v>
      </c>
      <c r="I155" s="148">
        <f t="shared" si="24"/>
        <v>-1982528.9900000012</v>
      </c>
      <c r="J155" s="151">
        <f t="shared" si="25"/>
        <v>-0.45749104838105598</v>
      </c>
      <c r="K155" s="147">
        <f>VLOOKUP($C155,'2025'!$C$205:$U$392,VLOOKUP($L$4,Master!$D$9:$G$20,4,FALSE),FALSE)</f>
        <v>1188716.8600000003</v>
      </c>
      <c r="L155" s="148">
        <f>VLOOKUP($C155,'2025'!$C$8:$U$195,VLOOKUP($L$4,Master!$D$9:$G$20,4,FALSE),FALSE)</f>
        <v>762837.82</v>
      </c>
      <c r="M155" s="150">
        <f t="shared" si="26"/>
        <v>0.64173214469255513</v>
      </c>
      <c r="N155" s="150">
        <f t="shared" si="27"/>
        <v>9.5768928114093441E-5</v>
      </c>
      <c r="O155" s="148">
        <f t="shared" si="28"/>
        <v>-425879.04000000039</v>
      </c>
      <c r="P155" s="151">
        <f t="shared" si="29"/>
        <v>-0.35826785530744493</v>
      </c>
      <c r="Q155" s="71"/>
    </row>
    <row r="156" spans="2:17" s="72" customFormat="1" ht="12.75" x14ac:dyDescent="0.2">
      <c r="B156" s="70"/>
      <c r="C156" s="98" t="s">
        <v>291</v>
      </c>
      <c r="D156" s="99" t="s">
        <v>290</v>
      </c>
      <c r="E156" s="152">
        <f>IFERROR(VLOOKUP($C156,'2025'!$C$205:$U$392,19,FALSE),0)</f>
        <v>4333481.4900000012</v>
      </c>
      <c r="F156" s="153">
        <f>IFERROR(VLOOKUP($C156,'2025'!$C$8:$U$195,19,FALSE),0)</f>
        <v>2350952.5</v>
      </c>
      <c r="G156" s="154">
        <f t="shared" si="22"/>
        <v>0.54250895161894397</v>
      </c>
      <c r="H156" s="155">
        <f t="shared" si="23"/>
        <v>2.9514556707761069E-4</v>
      </c>
      <c r="I156" s="156">
        <f t="shared" si="24"/>
        <v>-1982528.9900000012</v>
      </c>
      <c r="J156" s="157">
        <f t="shared" si="25"/>
        <v>-0.45749104838105598</v>
      </c>
      <c r="K156" s="163">
        <f>VLOOKUP($C156,'2025'!$C$205:$U$392,VLOOKUP($L$4,Master!$D$9:$G$20,4,FALSE),FALSE)</f>
        <v>1188716.8600000003</v>
      </c>
      <c r="L156" s="164">
        <f>VLOOKUP($C156,'2025'!$C$8:$U$195,VLOOKUP($L$4,Master!$D$9:$G$20,4,FALSE),FALSE)</f>
        <v>762837.82</v>
      </c>
      <c r="M156" s="155">
        <f t="shared" si="26"/>
        <v>0.64173214469255513</v>
      </c>
      <c r="N156" s="155">
        <f t="shared" si="27"/>
        <v>9.5768928114093441E-5</v>
      </c>
      <c r="O156" s="156">
        <f t="shared" si="28"/>
        <v>-425879.04000000039</v>
      </c>
      <c r="P156" s="157">
        <f t="shared" si="29"/>
        <v>-0.35826785530744493</v>
      </c>
      <c r="Q156" s="71"/>
    </row>
    <row r="157" spans="2:17" s="72" customFormat="1" ht="12.75" x14ac:dyDescent="0.2">
      <c r="B157" s="70"/>
      <c r="C157" s="131" t="s">
        <v>292</v>
      </c>
      <c r="D157" s="132" t="s">
        <v>293</v>
      </c>
      <c r="E157" s="142">
        <f>IFERROR(VLOOKUP($C157,'2025'!$C$205:$U$392,19,FALSE),0)</f>
        <v>111048823.31999999</v>
      </c>
      <c r="F157" s="143">
        <f>IFERROR(VLOOKUP($C157,'2025'!$C$8:$U$195,19,FALSE),0)</f>
        <v>107008451.18000001</v>
      </c>
      <c r="G157" s="144">
        <f t="shared" si="22"/>
        <v>0.96361625437167231</v>
      </c>
      <c r="H157" s="145">
        <f t="shared" si="23"/>
        <v>1.3434159135762172E-2</v>
      </c>
      <c r="I157" s="143">
        <f t="shared" si="24"/>
        <v>-4040372.1399999857</v>
      </c>
      <c r="J157" s="146">
        <f t="shared" si="25"/>
        <v>-3.6383745628327704E-2</v>
      </c>
      <c r="K157" s="142">
        <f>VLOOKUP($C157,'2025'!$C$205:$U$392,VLOOKUP($L$4,Master!$D$9:$G$20,4,FALSE),FALSE)</f>
        <v>28648741.640000001</v>
      </c>
      <c r="L157" s="143">
        <f>VLOOKUP($C157,'2025'!$C$8:$U$195,VLOOKUP($L$4,Master!$D$9:$G$20,4,FALSE),FALSE)</f>
        <v>28492170.190000005</v>
      </c>
      <c r="M157" s="145">
        <f t="shared" si="26"/>
        <v>0.99453478788117566</v>
      </c>
      <c r="N157" s="145">
        <f t="shared" si="27"/>
        <v>3.5769917631255184E-3</v>
      </c>
      <c r="O157" s="143">
        <f t="shared" si="28"/>
        <v>-156571.44999999553</v>
      </c>
      <c r="P157" s="146">
        <f t="shared" si="29"/>
        <v>-5.4652121188243407E-3</v>
      </c>
      <c r="Q157" s="71"/>
    </row>
    <row r="158" spans="2:17" s="72" customFormat="1" ht="12.75" x14ac:dyDescent="0.2">
      <c r="B158" s="70"/>
      <c r="C158" s="133" t="s">
        <v>294</v>
      </c>
      <c r="D158" s="134" t="s">
        <v>295</v>
      </c>
      <c r="E158" s="147">
        <f>IFERROR(VLOOKUP($C158,'2025'!$C$205:$U$392,19,FALSE),0)</f>
        <v>59060397.960000008</v>
      </c>
      <c r="F158" s="148">
        <f>IFERROR(VLOOKUP($C158,'2025'!$C$8:$U$195,19,FALSE),0)</f>
        <v>58820444.469999999</v>
      </c>
      <c r="G158" s="149">
        <f t="shared" si="22"/>
        <v>0.99593715081021761</v>
      </c>
      <c r="H158" s="150">
        <f t="shared" si="23"/>
        <v>7.3844934931076908E-3</v>
      </c>
      <c r="I158" s="148">
        <f t="shared" si="24"/>
        <v>-239953.49000000954</v>
      </c>
      <c r="J158" s="151">
        <f t="shared" si="25"/>
        <v>-4.062849189782356E-3</v>
      </c>
      <c r="K158" s="147">
        <f>VLOOKUP($C158,'2025'!$C$205:$U$392,VLOOKUP($L$4,Master!$D$9:$G$20,4,FALSE),FALSE)</f>
        <v>14758954.010000002</v>
      </c>
      <c r="L158" s="148">
        <f>VLOOKUP($C158,'2025'!$C$8:$U$195,VLOOKUP($L$4,Master!$D$9:$G$20,4,FALSE),FALSE)</f>
        <v>14988678.630000003</v>
      </c>
      <c r="M158" s="150">
        <f t="shared" si="26"/>
        <v>1.0155651016897504</v>
      </c>
      <c r="N158" s="150">
        <f t="shared" si="27"/>
        <v>1.88172328194441E-3</v>
      </c>
      <c r="O158" s="148">
        <f t="shared" si="28"/>
        <v>229724.62000000104</v>
      </c>
      <c r="P158" s="151">
        <f t="shared" si="29"/>
        <v>1.5565101689750506E-2</v>
      </c>
      <c r="Q158" s="71"/>
    </row>
    <row r="159" spans="2:17" s="72" customFormat="1" ht="12.75" x14ac:dyDescent="0.2">
      <c r="B159" s="70"/>
      <c r="C159" s="98" t="s">
        <v>296</v>
      </c>
      <c r="D159" s="99" t="s">
        <v>297</v>
      </c>
      <c r="E159" s="152">
        <f>IFERROR(VLOOKUP($C159,'2025'!$C$205:$U$392,19,FALSE),0)</f>
        <v>14958814.82</v>
      </c>
      <c r="F159" s="153">
        <f>IFERROR(VLOOKUP($C159,'2025'!$C$8:$U$195,19,FALSE),0)</f>
        <v>15162679.510000002</v>
      </c>
      <c r="G159" s="154">
        <f t="shared" si="22"/>
        <v>1.0136283985364558</v>
      </c>
      <c r="H159" s="155">
        <f t="shared" si="23"/>
        <v>1.9035678697868282E-3</v>
      </c>
      <c r="I159" s="156">
        <f t="shared" si="24"/>
        <v>203864.69000000134</v>
      </c>
      <c r="J159" s="157">
        <f t="shared" si="25"/>
        <v>1.36283985364558E-2</v>
      </c>
      <c r="K159" s="163">
        <f>VLOOKUP($C159,'2025'!$C$205:$U$392,VLOOKUP($L$4,Master!$D$9:$G$20,4,FALSE),FALSE)</f>
        <v>3644827.4699999997</v>
      </c>
      <c r="L159" s="164">
        <f>VLOOKUP($C159,'2025'!$C$8:$U$195,VLOOKUP($L$4,Master!$D$9:$G$20,4,FALSE),FALSE)</f>
        <v>3709662.71</v>
      </c>
      <c r="M159" s="155">
        <f t="shared" si="26"/>
        <v>1.0177882877951423</v>
      </c>
      <c r="N159" s="155">
        <f t="shared" si="27"/>
        <v>4.6572208677530321E-4</v>
      </c>
      <c r="O159" s="156">
        <f t="shared" si="28"/>
        <v>64835.240000000224</v>
      </c>
      <c r="P159" s="157">
        <f t="shared" si="29"/>
        <v>1.7788287795142257E-2</v>
      </c>
      <c r="Q159" s="71"/>
    </row>
    <row r="160" spans="2:17" s="72" customFormat="1" ht="12.75" x14ac:dyDescent="0.2">
      <c r="B160" s="70"/>
      <c r="C160" s="98" t="s">
        <v>298</v>
      </c>
      <c r="D160" s="99" t="s">
        <v>36</v>
      </c>
      <c r="E160" s="152">
        <f>IFERROR(VLOOKUP($C160,'2025'!$C$205:$U$392,19,FALSE),0)</f>
        <v>44101583.140000001</v>
      </c>
      <c r="F160" s="153">
        <f>IFERROR(VLOOKUP($C160,'2025'!$C$8:$U$195,19,FALSE),0)</f>
        <v>43657764.960000001</v>
      </c>
      <c r="G160" s="154">
        <f t="shared" si="22"/>
        <v>0.98993645696139521</v>
      </c>
      <c r="H160" s="155">
        <f t="shared" si="23"/>
        <v>5.480925623320863E-3</v>
      </c>
      <c r="I160" s="156">
        <f t="shared" si="24"/>
        <v>-443818.1799999997</v>
      </c>
      <c r="J160" s="157">
        <f t="shared" si="25"/>
        <v>-1.0063543038604843E-2</v>
      </c>
      <c r="K160" s="163">
        <f>VLOOKUP($C160,'2025'!$C$205:$U$392,VLOOKUP($L$4,Master!$D$9:$G$20,4,FALSE),FALSE)</f>
        <v>11114126.540000003</v>
      </c>
      <c r="L160" s="164">
        <f>VLOOKUP($C160,'2025'!$C$8:$U$195,VLOOKUP($L$4,Master!$D$9:$G$20,4,FALSE),FALSE)</f>
        <v>11279015.920000004</v>
      </c>
      <c r="M160" s="155">
        <f t="shared" si="26"/>
        <v>1.0148360178738798</v>
      </c>
      <c r="N160" s="155">
        <f t="shared" si="27"/>
        <v>1.4160011951691069E-3</v>
      </c>
      <c r="O160" s="156">
        <f t="shared" si="28"/>
        <v>164889.38000000082</v>
      </c>
      <c r="P160" s="157">
        <f t="shared" si="29"/>
        <v>1.4836017873879703E-2</v>
      </c>
      <c r="Q160" s="71"/>
    </row>
    <row r="161" spans="2:17" s="72" customFormat="1" ht="12.75" x14ac:dyDescent="0.2">
      <c r="B161" s="70"/>
      <c r="C161" s="133" t="s">
        <v>299</v>
      </c>
      <c r="D161" s="134" t="s">
        <v>300</v>
      </c>
      <c r="E161" s="147">
        <f>IFERROR(VLOOKUP($C161,'2025'!$C$205:$U$392,19,FALSE),0)</f>
        <v>19402546.389999993</v>
      </c>
      <c r="F161" s="148">
        <f>IFERROR(VLOOKUP($C161,'2025'!$C$8:$U$195,19,FALSE),0)</f>
        <v>19117444.349999994</v>
      </c>
      <c r="G161" s="149">
        <f t="shared" si="22"/>
        <v>0.98530594725716314</v>
      </c>
      <c r="H161" s="150">
        <f t="shared" si="23"/>
        <v>2.4000608067391463E-3</v>
      </c>
      <c r="I161" s="148">
        <f t="shared" si="24"/>
        <v>-285102.03999999911</v>
      </c>
      <c r="J161" s="151">
        <f t="shared" si="25"/>
        <v>-1.4694052742836874E-2</v>
      </c>
      <c r="K161" s="147">
        <f>VLOOKUP($C161,'2025'!$C$205:$U$392,VLOOKUP($L$4,Master!$D$9:$G$20,4,FALSE),FALSE)</f>
        <v>4742848.8299999982</v>
      </c>
      <c r="L161" s="148">
        <f>VLOOKUP($C161,'2025'!$C$8:$U$195,VLOOKUP($L$4,Master!$D$9:$G$20,4,FALSE),FALSE)</f>
        <v>5225613.6099999975</v>
      </c>
      <c r="M161" s="150">
        <f t="shared" si="26"/>
        <v>1.1017879332240912</v>
      </c>
      <c r="N161" s="150">
        <f t="shared" si="27"/>
        <v>6.5603907022873903E-4</v>
      </c>
      <c r="O161" s="148">
        <f t="shared" si="28"/>
        <v>482764.77999999933</v>
      </c>
      <c r="P161" s="151">
        <f t="shared" si="29"/>
        <v>0.1017879332240913</v>
      </c>
      <c r="Q161" s="71"/>
    </row>
    <row r="162" spans="2:17" s="72" customFormat="1" ht="12.75" x14ac:dyDescent="0.2">
      <c r="B162" s="70"/>
      <c r="C162" s="98" t="s">
        <v>301</v>
      </c>
      <c r="D162" s="99" t="s">
        <v>302</v>
      </c>
      <c r="E162" s="152">
        <f>IFERROR(VLOOKUP($C162,'2025'!$C$205:$U$392,19,FALSE),0)</f>
        <v>0</v>
      </c>
      <c r="F162" s="153">
        <f>IFERROR(VLOOKUP($C162,'2025'!$C$8:$U$195,19,FALSE),0)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VLOOKUP($C162,'2025'!$C$205:$U$392,VLOOKUP($L$4,Master!$D$9:$G$20,4,FALSE),FALSE)</f>
        <v>0</v>
      </c>
      <c r="L162" s="164">
        <f>VLOOKUP($C162,'2025'!$C$8:$U$195,VLOOKUP($L$4,Master!$D$9:$G$20,4,FALSE),FALSE)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303</v>
      </c>
      <c r="D163" s="99" t="s">
        <v>304</v>
      </c>
      <c r="E163" s="152">
        <f>IFERROR(VLOOKUP($C163,'2025'!$C$205:$U$392,19,FALSE),0)</f>
        <v>19402546.389999993</v>
      </c>
      <c r="F163" s="153">
        <f>IFERROR(VLOOKUP($C163,'2025'!$C$8:$U$195,19,FALSE),0)</f>
        <v>19117444.349999994</v>
      </c>
      <c r="G163" s="154">
        <f t="shared" si="22"/>
        <v>0.98530594725716314</v>
      </c>
      <c r="H163" s="155">
        <f t="shared" si="23"/>
        <v>2.4000608067391463E-3</v>
      </c>
      <c r="I163" s="156">
        <f t="shared" si="24"/>
        <v>-285102.03999999911</v>
      </c>
      <c r="J163" s="157">
        <f t="shared" si="25"/>
        <v>-1.4694052742836874E-2</v>
      </c>
      <c r="K163" s="163">
        <f>VLOOKUP($C163,'2025'!$C$205:$U$392,VLOOKUP($L$4,Master!$D$9:$G$20,4,FALSE),FALSE)</f>
        <v>4742848.8299999982</v>
      </c>
      <c r="L163" s="164">
        <f>VLOOKUP($C163,'2025'!$C$8:$U$195,VLOOKUP($L$4,Master!$D$9:$G$20,4,FALSE),FALSE)</f>
        <v>5225613.6099999975</v>
      </c>
      <c r="M163" s="155">
        <f t="shared" si="26"/>
        <v>1.1017879332240912</v>
      </c>
      <c r="N163" s="155">
        <f t="shared" si="27"/>
        <v>6.5603907022873903E-4</v>
      </c>
      <c r="O163" s="156">
        <f t="shared" si="28"/>
        <v>482764.77999999933</v>
      </c>
      <c r="P163" s="157">
        <f t="shared" si="29"/>
        <v>0.1017879332240913</v>
      </c>
      <c r="Q163" s="71"/>
    </row>
    <row r="164" spans="2:17" s="72" customFormat="1" ht="12.75" x14ac:dyDescent="0.2">
      <c r="B164" s="70"/>
      <c r="C164" s="133" t="s">
        <v>305</v>
      </c>
      <c r="D164" s="134" t="s">
        <v>306</v>
      </c>
      <c r="E164" s="147">
        <f>IFERROR(VLOOKUP($C164,'2025'!$C$205:$U$392,19,FALSE),0)</f>
        <v>0</v>
      </c>
      <c r="F164" s="148">
        <f>IFERROR(VLOOKUP($C164,'2025'!$C$8:$U$195,19,FALSE),0)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VLOOKUP($C164,'2025'!$C$205:$U$392,VLOOKUP($L$4,Master!$D$9:$G$20,4,FALSE),FALSE)</f>
        <v>0</v>
      </c>
      <c r="L164" s="148">
        <f>VLOOKUP($C164,'2025'!$C$8:$U$195,VLOOKUP($L$4,Master!$D$9:$G$20,4,FALSE),FALSE)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307</v>
      </c>
      <c r="D165" s="99" t="s">
        <v>306</v>
      </c>
      <c r="E165" s="152">
        <f>IFERROR(VLOOKUP($C165,'2025'!$C$205:$U$392,19,FALSE),0)</f>
        <v>0</v>
      </c>
      <c r="F165" s="153">
        <f>IFERROR(VLOOKUP($C165,'2025'!$C$8:$U$195,19,FALSE),0)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VLOOKUP($C165,'2025'!$C$205:$U$392,VLOOKUP($L$4,Master!$D$9:$G$20,4,FALSE),FALSE)</f>
        <v>0</v>
      </c>
      <c r="L165" s="164">
        <f>VLOOKUP($C165,'2025'!$C$8:$U$195,VLOOKUP($L$4,Master!$D$9:$G$20,4,FALSE),FALSE)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308</v>
      </c>
      <c r="D166" s="134" t="s">
        <v>309</v>
      </c>
      <c r="E166" s="147">
        <f>IFERROR(VLOOKUP($C166,'2025'!$C$205:$U$392,19,FALSE),0)</f>
        <v>14128282.870000001</v>
      </c>
      <c r="F166" s="148">
        <f>IFERROR(VLOOKUP($C166,'2025'!$C$8:$U$195,19,FALSE),0)</f>
        <v>13765772.760000002</v>
      </c>
      <c r="G166" s="149">
        <f t="shared" si="22"/>
        <v>0.97434153086149244</v>
      </c>
      <c r="H166" s="150">
        <f t="shared" si="23"/>
        <v>1.7281960428854799E-3</v>
      </c>
      <c r="I166" s="148">
        <f t="shared" si="24"/>
        <v>-362510.1099999994</v>
      </c>
      <c r="J166" s="151">
        <f t="shared" si="25"/>
        <v>-2.5658469138507514E-2</v>
      </c>
      <c r="K166" s="147">
        <f>VLOOKUP($C166,'2025'!$C$205:$U$392,VLOOKUP($L$4,Master!$D$9:$G$20,4,FALSE),FALSE)</f>
        <v>3632111.5000000009</v>
      </c>
      <c r="L166" s="148">
        <f>VLOOKUP($C166,'2025'!$C$8:$U$195,VLOOKUP($L$4,Master!$D$9:$G$20,4,FALSE),FALSE)</f>
        <v>3576318.8100000005</v>
      </c>
      <c r="M166" s="150">
        <f t="shared" si="26"/>
        <v>0.98463904811292269</v>
      </c>
      <c r="N166" s="150">
        <f t="shared" si="27"/>
        <v>4.4898169708991394E-4</v>
      </c>
      <c r="O166" s="148">
        <f t="shared" si="28"/>
        <v>-55792.69000000041</v>
      </c>
      <c r="P166" s="151">
        <f t="shared" si="29"/>
        <v>-1.5360951887077364E-2</v>
      </c>
      <c r="Q166" s="71"/>
    </row>
    <row r="167" spans="2:17" s="72" customFormat="1" ht="12.75" x14ac:dyDescent="0.2">
      <c r="B167" s="70"/>
      <c r="C167" s="98" t="s">
        <v>310</v>
      </c>
      <c r="D167" s="99" t="s">
        <v>311</v>
      </c>
      <c r="E167" s="152">
        <f>IFERROR(VLOOKUP($C167,'2025'!$C$205:$U$392,19,FALSE),0)</f>
        <v>13865680.16</v>
      </c>
      <c r="F167" s="153">
        <f>IFERROR(VLOOKUP($C167,'2025'!$C$8:$U$195,19,FALSE),0)</f>
        <v>13569449.640000002</v>
      </c>
      <c r="G167" s="154">
        <f t="shared" si="22"/>
        <v>0.97863570220993779</v>
      </c>
      <c r="H167" s="155">
        <f t="shared" si="23"/>
        <v>1.703549054661411E-3</v>
      </c>
      <c r="I167" s="156">
        <f t="shared" si="24"/>
        <v>-296230.51999999769</v>
      </c>
      <c r="J167" s="157">
        <f t="shared" si="25"/>
        <v>-2.1364297790062228E-2</v>
      </c>
      <c r="K167" s="163">
        <f>VLOOKUP($C167,'2025'!$C$205:$U$392,VLOOKUP($L$4,Master!$D$9:$G$20,4,FALSE),FALSE)</f>
        <v>3596922.8200000008</v>
      </c>
      <c r="L167" s="164">
        <f>VLOOKUP($C167,'2025'!$C$8:$U$195,VLOOKUP($L$4,Master!$D$9:$G$20,4,FALSE),FALSE)</f>
        <v>3576318.8100000005</v>
      </c>
      <c r="M167" s="155">
        <f t="shared" si="26"/>
        <v>0.99427176755491231</v>
      </c>
      <c r="N167" s="155">
        <f t="shared" si="27"/>
        <v>4.4898169708991394E-4</v>
      </c>
      <c r="O167" s="156">
        <f t="shared" si="28"/>
        <v>-20604.010000000242</v>
      </c>
      <c r="P167" s="157">
        <f t="shared" si="29"/>
        <v>-5.7282324450876705E-3</v>
      </c>
      <c r="Q167" s="71"/>
    </row>
    <row r="168" spans="2:17" s="72" customFormat="1" ht="12.75" x14ac:dyDescent="0.2">
      <c r="B168" s="70"/>
      <c r="C168" s="98" t="s">
        <v>312</v>
      </c>
      <c r="D168" s="99" t="s">
        <v>313</v>
      </c>
      <c r="E168" s="152">
        <f>IFERROR(VLOOKUP($C168,'2025'!$C$205:$U$392,19,FALSE),0)</f>
        <v>262602.71000000002</v>
      </c>
      <c r="F168" s="153">
        <f>IFERROR(VLOOKUP($C168,'2025'!$C$8:$U$195,19,FALSE),0)</f>
        <v>196323.12</v>
      </c>
      <c r="G168" s="154">
        <f t="shared" si="22"/>
        <v>0.74760507993234337</v>
      </c>
      <c r="H168" s="155">
        <f t="shared" si="23"/>
        <v>2.4646988224069099E-5</v>
      </c>
      <c r="I168" s="156">
        <f t="shared" si="24"/>
        <v>-66279.590000000026</v>
      </c>
      <c r="J168" s="157">
        <f t="shared" si="25"/>
        <v>-0.25239492006765663</v>
      </c>
      <c r="K168" s="163">
        <f>VLOOKUP($C168,'2025'!$C$205:$U$392,VLOOKUP($L$4,Master!$D$9:$G$20,4,FALSE),FALSE)</f>
        <v>35188.68</v>
      </c>
      <c r="L168" s="164">
        <f>VLOOKUP($C168,'2025'!$C$8:$U$195,VLOOKUP($L$4,Master!$D$9:$G$20,4,FALSE),FALSE)</f>
        <v>0</v>
      </c>
      <c r="M168" s="155">
        <f t="shared" si="26"/>
        <v>0</v>
      </c>
      <c r="N168" s="155">
        <f t="shared" si="27"/>
        <v>0</v>
      </c>
      <c r="O168" s="156">
        <f t="shared" si="28"/>
        <v>-35188.68</v>
      </c>
      <c r="P168" s="157">
        <f t="shared" si="29"/>
        <v>-1</v>
      </c>
      <c r="Q168" s="71"/>
    </row>
    <row r="169" spans="2:17" s="72" customFormat="1" ht="12.75" x14ac:dyDescent="0.2">
      <c r="B169" s="70"/>
      <c r="C169" s="133" t="s">
        <v>314</v>
      </c>
      <c r="D169" s="134" t="s">
        <v>315</v>
      </c>
      <c r="E169" s="147">
        <f>IFERROR(VLOOKUP($C169,'2025'!$C$205:$U$392,19,FALSE),0)</f>
        <v>0</v>
      </c>
      <c r="F169" s="148">
        <f>IFERROR(VLOOKUP($C169,'2025'!$C$8:$U$195,19,FALSE),0)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VLOOKUP($C169,'2025'!$C$205:$U$392,VLOOKUP($L$4,Master!$D$9:$G$20,4,FALSE),FALSE)</f>
        <v>0</v>
      </c>
      <c r="L169" s="148">
        <f>VLOOKUP($C169,'2025'!$C$8:$U$195,VLOOKUP($L$4,Master!$D$9:$G$20,4,FALSE),FALSE)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316</v>
      </c>
      <c r="D170" s="99" t="s">
        <v>315</v>
      </c>
      <c r="E170" s="152">
        <f>IFERROR(VLOOKUP($C170,'2025'!$C$205:$U$392,19,FALSE),0)</f>
        <v>0</v>
      </c>
      <c r="F170" s="153">
        <f>IFERROR(VLOOKUP($C170,'2025'!$C$8:$U$195,19,FALSE),0)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VLOOKUP($C170,'2025'!$C$205:$U$392,VLOOKUP($L$4,Master!$D$9:$G$20,4,FALSE),FALSE)</f>
        <v>0</v>
      </c>
      <c r="L170" s="164">
        <f>VLOOKUP($C170,'2025'!$C$8:$U$195,VLOOKUP($L$4,Master!$D$9:$G$20,4,FALSE),FALSE)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317</v>
      </c>
      <c r="D171" s="134" t="s">
        <v>318</v>
      </c>
      <c r="E171" s="147">
        <f>IFERROR(VLOOKUP($C171,'2025'!$C$205:$U$392,19,FALSE),0)</f>
        <v>14577956.770000001</v>
      </c>
      <c r="F171" s="148">
        <f>IFERROR(VLOOKUP($C171,'2025'!$C$8:$U$195,19,FALSE),0)</f>
        <v>11855582.99</v>
      </c>
      <c r="G171" s="149">
        <f t="shared" si="22"/>
        <v>0.81325409157459028</v>
      </c>
      <c r="H171" s="150">
        <f t="shared" si="23"/>
        <v>1.4883851394782435E-3</v>
      </c>
      <c r="I171" s="148">
        <f t="shared" si="24"/>
        <v>-2722373.7800000012</v>
      </c>
      <c r="J171" s="151">
        <f t="shared" si="25"/>
        <v>-0.18674590842540967</v>
      </c>
      <c r="K171" s="147">
        <f>VLOOKUP($C171,'2025'!$C$205:$U$392,VLOOKUP($L$4,Master!$D$9:$G$20,4,FALSE),FALSE)</f>
        <v>4543517.2200000007</v>
      </c>
      <c r="L171" s="148">
        <f>VLOOKUP($C171,'2025'!$C$8:$U$195,VLOOKUP($L$4,Master!$D$9:$G$20,4,FALSE),FALSE)</f>
        <v>3912606.2800000003</v>
      </c>
      <c r="M171" s="150">
        <f t="shared" si="26"/>
        <v>0.86114040963181371</v>
      </c>
      <c r="N171" s="150">
        <f t="shared" si="27"/>
        <v>4.9120022597735208E-4</v>
      </c>
      <c r="O171" s="148">
        <f t="shared" si="28"/>
        <v>-630910.94000000041</v>
      </c>
      <c r="P171" s="151">
        <f t="shared" si="29"/>
        <v>-0.13885959036818624</v>
      </c>
      <c r="Q171" s="71"/>
    </row>
    <row r="172" spans="2:17" s="72" customFormat="1" ht="12.75" x14ac:dyDescent="0.2">
      <c r="B172" s="70"/>
      <c r="C172" s="98" t="s">
        <v>319</v>
      </c>
      <c r="D172" s="99" t="s">
        <v>318</v>
      </c>
      <c r="E172" s="152">
        <f>IFERROR(VLOOKUP($C172,'2025'!$C$205:$U$392,19,FALSE),0)</f>
        <v>14577956.770000001</v>
      </c>
      <c r="F172" s="153">
        <f>IFERROR(VLOOKUP($C172,'2025'!$C$8:$U$195,19,FALSE),0)</f>
        <v>11855582.99</v>
      </c>
      <c r="G172" s="154">
        <f t="shared" si="22"/>
        <v>0.81325409157459028</v>
      </c>
      <c r="H172" s="155">
        <f t="shared" si="23"/>
        <v>1.4883851394782435E-3</v>
      </c>
      <c r="I172" s="156">
        <f t="shared" si="24"/>
        <v>-2722373.7800000012</v>
      </c>
      <c r="J172" s="157">
        <f t="shared" si="25"/>
        <v>-0.18674590842540967</v>
      </c>
      <c r="K172" s="163">
        <f>VLOOKUP($C172,'2025'!$C$205:$U$392,VLOOKUP($L$4,Master!$D$9:$G$20,4,FALSE),FALSE)</f>
        <v>4543517.2200000007</v>
      </c>
      <c r="L172" s="164">
        <f>VLOOKUP($C172,'2025'!$C$8:$U$195,VLOOKUP($L$4,Master!$D$9:$G$20,4,FALSE),FALSE)</f>
        <v>3912606.2800000003</v>
      </c>
      <c r="M172" s="155">
        <f t="shared" si="26"/>
        <v>0.86114040963181371</v>
      </c>
      <c r="N172" s="155">
        <f t="shared" si="27"/>
        <v>4.9120022597735208E-4</v>
      </c>
      <c r="O172" s="156">
        <f t="shared" si="28"/>
        <v>-630910.94000000041</v>
      </c>
      <c r="P172" s="157">
        <f t="shared" si="29"/>
        <v>-0.13885959036818624</v>
      </c>
      <c r="Q172" s="71"/>
    </row>
    <row r="173" spans="2:17" s="72" customFormat="1" ht="12.75" x14ac:dyDescent="0.2">
      <c r="B173" s="70"/>
      <c r="C173" s="133" t="s">
        <v>320</v>
      </c>
      <c r="D173" s="134" t="s">
        <v>321</v>
      </c>
      <c r="E173" s="147">
        <f>IFERROR(VLOOKUP($C173,'2025'!$C$205:$U$392,19,FALSE),0)</f>
        <v>0</v>
      </c>
      <c r="F173" s="148">
        <f>IFERROR(VLOOKUP($C173,'2025'!$C$8:$U$195,19,FALSE),0)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VLOOKUP($C173,'2025'!$C$205:$U$392,VLOOKUP($L$4,Master!$D$9:$G$20,4,FALSE),FALSE)</f>
        <v>0</v>
      </c>
      <c r="L173" s="148">
        <f>VLOOKUP($C173,'2025'!$C$8:$U$195,VLOOKUP($L$4,Master!$D$9:$G$20,4,FALSE),FALSE)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322</v>
      </c>
      <c r="D174" s="99" t="s">
        <v>321</v>
      </c>
      <c r="E174" s="152">
        <f>IFERROR(VLOOKUP($C174,'2025'!$C$205:$U$392,19,FALSE),0)</f>
        <v>0</v>
      </c>
      <c r="F174" s="153">
        <f>IFERROR(VLOOKUP($C174,'2025'!$C$8:$U$195,19,FALSE),0)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VLOOKUP($C174,'2025'!$C$205:$U$392,VLOOKUP($L$4,Master!$D$9:$G$20,4,FALSE),FALSE)</f>
        <v>0</v>
      </c>
      <c r="L174" s="164">
        <f>VLOOKUP($C174,'2025'!$C$8:$U$195,VLOOKUP($L$4,Master!$D$9:$G$20,4,FALSE),FALSE)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323</v>
      </c>
      <c r="D175" s="134" t="s">
        <v>324</v>
      </c>
      <c r="E175" s="147">
        <f>IFERROR(VLOOKUP($C175,'2025'!$C$205:$U$392,19,FALSE),0)</f>
        <v>3879639.33</v>
      </c>
      <c r="F175" s="148">
        <f>IFERROR(VLOOKUP($C175,'2025'!$C$8:$U$195,19,FALSE),0)</f>
        <v>3449206.6099999994</v>
      </c>
      <c r="G175" s="149">
        <f t="shared" si="22"/>
        <v>0.88905341878777155</v>
      </c>
      <c r="H175" s="150">
        <f t="shared" si="23"/>
        <v>4.3302365355161066E-4</v>
      </c>
      <c r="I175" s="148">
        <f t="shared" si="24"/>
        <v>-430432.72000000067</v>
      </c>
      <c r="J175" s="151">
        <f t="shared" si="25"/>
        <v>-0.11094658121222847</v>
      </c>
      <c r="K175" s="147">
        <f>VLOOKUP($C175,'2025'!$C$205:$U$392,VLOOKUP($L$4,Master!$D$9:$G$20,4,FALSE),FALSE)</f>
        <v>971310.07999999996</v>
      </c>
      <c r="L175" s="148">
        <f>VLOOKUP($C175,'2025'!$C$8:$U$195,VLOOKUP($L$4,Master!$D$9:$G$20,4,FALSE),FALSE)</f>
        <v>788952.85999999964</v>
      </c>
      <c r="M175" s="150">
        <f t="shared" si="26"/>
        <v>0.8122564320551473</v>
      </c>
      <c r="N175" s="150">
        <f t="shared" si="27"/>
        <v>9.904748788510302E-5</v>
      </c>
      <c r="O175" s="148">
        <f t="shared" si="28"/>
        <v>-182357.22000000032</v>
      </c>
      <c r="P175" s="151">
        <f t="shared" si="29"/>
        <v>-0.18774356794485272</v>
      </c>
      <c r="Q175" s="71"/>
    </row>
    <row r="176" spans="2:17" s="72" customFormat="1" ht="12.75" x14ac:dyDescent="0.2">
      <c r="B176" s="70"/>
      <c r="C176" s="98" t="s">
        <v>325</v>
      </c>
      <c r="D176" s="99" t="s">
        <v>324</v>
      </c>
      <c r="E176" s="152">
        <f>IFERROR(VLOOKUP($C176,'2025'!$C$205:$U$392,19,FALSE),0)</f>
        <v>3879639.33</v>
      </c>
      <c r="F176" s="153">
        <f>IFERROR(VLOOKUP($C176,'2025'!$C$8:$U$195,19,FALSE),0)</f>
        <v>3449206.6099999994</v>
      </c>
      <c r="G176" s="154">
        <f t="shared" si="22"/>
        <v>0.88905341878777155</v>
      </c>
      <c r="H176" s="155">
        <f t="shared" si="23"/>
        <v>4.3302365355161066E-4</v>
      </c>
      <c r="I176" s="156">
        <f t="shared" si="24"/>
        <v>-430432.72000000067</v>
      </c>
      <c r="J176" s="157">
        <f t="shared" si="25"/>
        <v>-0.11094658121222847</v>
      </c>
      <c r="K176" s="163">
        <f>VLOOKUP($C176,'2025'!$C$205:$U$392,VLOOKUP($L$4,Master!$D$9:$G$20,4,FALSE),FALSE)</f>
        <v>971310.07999999996</v>
      </c>
      <c r="L176" s="164">
        <f>VLOOKUP($C176,'2025'!$C$8:$U$195,VLOOKUP($L$4,Master!$D$9:$G$20,4,FALSE),FALSE)</f>
        <v>788952.85999999964</v>
      </c>
      <c r="M176" s="155">
        <f t="shared" si="26"/>
        <v>0.8122564320551473</v>
      </c>
      <c r="N176" s="155">
        <f t="shared" si="27"/>
        <v>9.904748788510302E-5</v>
      </c>
      <c r="O176" s="156">
        <f t="shared" si="28"/>
        <v>-182357.22000000032</v>
      </c>
      <c r="P176" s="157">
        <f t="shared" si="29"/>
        <v>-0.18774356794485272</v>
      </c>
      <c r="Q176" s="71"/>
    </row>
    <row r="177" spans="2:17" s="72" customFormat="1" ht="12.75" x14ac:dyDescent="0.2">
      <c r="B177" s="70"/>
      <c r="C177" s="131" t="s">
        <v>326</v>
      </c>
      <c r="D177" s="132" t="s">
        <v>327</v>
      </c>
      <c r="E177" s="142">
        <f>IFERROR(VLOOKUP($C177,'2025'!$C$205:$U$392,19,FALSE),0)</f>
        <v>364471056.17000008</v>
      </c>
      <c r="F177" s="143">
        <f>IFERROR(VLOOKUP($C177,'2025'!$C$8:$U$195,19,FALSE),0)</f>
        <v>372914356.05999994</v>
      </c>
      <c r="G177" s="144">
        <f t="shared" si="22"/>
        <v>1.0231658995880915</v>
      </c>
      <c r="H177" s="145">
        <f t="shared" si="23"/>
        <v>4.6816777068320478E-2</v>
      </c>
      <c r="I177" s="143">
        <f t="shared" si="24"/>
        <v>8443299.8899998665</v>
      </c>
      <c r="J177" s="146">
        <f t="shared" si="25"/>
        <v>2.3165899588091468E-2</v>
      </c>
      <c r="K177" s="142">
        <f>VLOOKUP($C177,'2025'!$C$205:$U$392,VLOOKUP($L$4,Master!$D$9:$G$20,4,FALSE),FALSE)</f>
        <v>91809737.38000004</v>
      </c>
      <c r="L177" s="143">
        <f>VLOOKUP($C177,'2025'!$C$8:$U$195,VLOOKUP($L$4,Master!$D$9:$G$20,4,FALSE),FALSE)</f>
        <v>95696271.799999967</v>
      </c>
      <c r="M177" s="145">
        <f t="shared" si="26"/>
        <v>1.0423324859749199</v>
      </c>
      <c r="N177" s="145">
        <f t="shared" si="27"/>
        <v>1.2013994501217764E-2</v>
      </c>
      <c r="O177" s="143">
        <f t="shared" si="28"/>
        <v>3886534.4199999273</v>
      </c>
      <c r="P177" s="146">
        <f t="shared" si="29"/>
        <v>4.2332485974919863E-2</v>
      </c>
      <c r="Q177" s="71"/>
    </row>
    <row r="178" spans="2:17" s="72" customFormat="1" ht="12.75" x14ac:dyDescent="0.2">
      <c r="B178" s="70"/>
      <c r="C178" s="133" t="s">
        <v>328</v>
      </c>
      <c r="D178" s="134" t="s">
        <v>329</v>
      </c>
      <c r="E178" s="147">
        <f>IFERROR(VLOOKUP($C178,'2025'!$C$205:$U$392,19,FALSE),0)</f>
        <v>0</v>
      </c>
      <c r="F178" s="148">
        <f>IFERROR(VLOOKUP($C178,'2025'!$C$8:$U$195,19,FALSE),0)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VLOOKUP($C178,'2025'!$C$205:$U$392,VLOOKUP($L$4,Master!$D$9:$G$20,4,FALSE),FALSE)</f>
        <v>0</v>
      </c>
      <c r="L178" s="148">
        <f>VLOOKUP($C178,'2025'!$C$8:$U$195,VLOOKUP($L$4,Master!$D$9:$G$20,4,FALSE),FALSE)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330</v>
      </c>
      <c r="D179" s="99" t="s">
        <v>331</v>
      </c>
      <c r="E179" s="152">
        <f>IFERROR(VLOOKUP($C179,'2025'!$C$205:$U$392,19,FALSE),0)</f>
        <v>0</v>
      </c>
      <c r="F179" s="153">
        <f>IFERROR(VLOOKUP($C179,'2025'!$C$8:$U$195,19,FALSE),0)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VLOOKUP($C179,'2025'!$C$205:$U$392,VLOOKUP($L$4,Master!$D$9:$G$20,4,FALSE),FALSE)</f>
        <v>0</v>
      </c>
      <c r="L179" s="164">
        <f>VLOOKUP($C179,'2025'!$C$8:$U$195,VLOOKUP($L$4,Master!$D$9:$G$20,4,FALSE),FALSE)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332</v>
      </c>
      <c r="D180" s="99" t="s">
        <v>333</v>
      </c>
      <c r="E180" s="152">
        <f>IFERROR(VLOOKUP($C180,'2025'!$C$205:$U$392,19,FALSE),0)</f>
        <v>0</v>
      </c>
      <c r="F180" s="153">
        <f>IFERROR(VLOOKUP($C180,'2025'!$C$8:$U$195,19,FALSE),0)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VLOOKUP($C180,'2025'!$C$205:$U$392,VLOOKUP($L$4,Master!$D$9:$G$20,4,FALSE),FALSE)</f>
        <v>0</v>
      </c>
      <c r="L180" s="164">
        <f>VLOOKUP($C180,'2025'!$C$8:$U$195,VLOOKUP($L$4,Master!$D$9:$G$20,4,FALSE),FALSE)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334</v>
      </c>
      <c r="D181" s="134" t="s">
        <v>335</v>
      </c>
      <c r="E181" s="147">
        <f>IFERROR(VLOOKUP($C181,'2025'!$C$205:$U$392,19,FALSE),0)</f>
        <v>259595836.31</v>
      </c>
      <c r="F181" s="148">
        <f>IFERROR(VLOOKUP($C181,'2025'!$C$8:$U$195,19,FALSE),0)</f>
        <v>260831923.88999993</v>
      </c>
      <c r="G181" s="149">
        <f t="shared" si="22"/>
        <v>1.0047615847679614</v>
      </c>
      <c r="H181" s="150">
        <f t="shared" si="23"/>
        <v>3.27456152723027E-2</v>
      </c>
      <c r="I181" s="148">
        <f t="shared" si="24"/>
        <v>1236087.5799999237</v>
      </c>
      <c r="J181" s="151">
        <f t="shared" si="25"/>
        <v>4.7615847679615035E-3</v>
      </c>
      <c r="K181" s="147">
        <f>VLOOKUP($C181,'2025'!$C$205:$U$392,VLOOKUP($L$4,Master!$D$9:$G$20,4,FALSE),FALSE)</f>
        <v>65464822.680000007</v>
      </c>
      <c r="L181" s="148">
        <f>VLOOKUP($C181,'2025'!$C$8:$U$195,VLOOKUP($L$4,Master!$D$9:$G$20,4,FALSE),FALSE)</f>
        <v>66193902.649999984</v>
      </c>
      <c r="M181" s="150">
        <f t="shared" si="26"/>
        <v>1.0111369731124731</v>
      </c>
      <c r="N181" s="150">
        <f t="shared" si="27"/>
        <v>8.3101793569688876E-3</v>
      </c>
      <c r="O181" s="148">
        <f t="shared" si="28"/>
        <v>729079.96999997646</v>
      </c>
      <c r="P181" s="151">
        <f t="shared" si="29"/>
        <v>1.1136973112473057E-2</v>
      </c>
      <c r="Q181" s="71"/>
    </row>
    <row r="182" spans="2:17" s="72" customFormat="1" ht="12.75" x14ac:dyDescent="0.2">
      <c r="B182" s="70"/>
      <c r="C182" s="98" t="s">
        <v>336</v>
      </c>
      <c r="D182" s="99" t="s">
        <v>335</v>
      </c>
      <c r="E182" s="152">
        <f>IFERROR(VLOOKUP($C182,'2025'!$C$205:$U$392,19,FALSE),0)</f>
        <v>259595836.31</v>
      </c>
      <c r="F182" s="153">
        <f>IFERROR(VLOOKUP($C182,'2025'!$C$8:$U$195,19,FALSE),0)</f>
        <v>260831923.88999993</v>
      </c>
      <c r="G182" s="154">
        <f t="shared" si="22"/>
        <v>1.0047615847679614</v>
      </c>
      <c r="H182" s="155">
        <f t="shared" si="23"/>
        <v>3.27456152723027E-2</v>
      </c>
      <c r="I182" s="156">
        <f t="shared" si="24"/>
        <v>1236087.5799999237</v>
      </c>
      <c r="J182" s="157">
        <f t="shared" si="25"/>
        <v>4.7615847679615035E-3</v>
      </c>
      <c r="K182" s="163">
        <f>VLOOKUP($C182,'2025'!$C$205:$U$392,VLOOKUP($L$4,Master!$D$9:$G$20,4,FALSE),FALSE)</f>
        <v>65464822.680000007</v>
      </c>
      <c r="L182" s="164">
        <f>VLOOKUP($C182,'2025'!$C$8:$U$195,VLOOKUP($L$4,Master!$D$9:$G$20,4,FALSE),FALSE)</f>
        <v>66193902.649999984</v>
      </c>
      <c r="M182" s="155">
        <f t="shared" si="26"/>
        <v>1.0111369731124731</v>
      </c>
      <c r="N182" s="155">
        <f t="shared" si="27"/>
        <v>8.3101793569688876E-3</v>
      </c>
      <c r="O182" s="156">
        <f t="shared" si="28"/>
        <v>729079.96999997646</v>
      </c>
      <c r="P182" s="157">
        <f t="shared" si="29"/>
        <v>1.1136973112473057E-2</v>
      </c>
      <c r="Q182" s="71"/>
    </row>
    <row r="183" spans="2:17" s="72" customFormat="1" ht="12.75" x14ac:dyDescent="0.2">
      <c r="B183" s="70"/>
      <c r="C183" s="133" t="s">
        <v>337</v>
      </c>
      <c r="D183" s="134" t="s">
        <v>338</v>
      </c>
      <c r="E183" s="147">
        <f>IFERROR(VLOOKUP($C183,'2025'!$C$205:$U$392,19,FALSE),0)</f>
        <v>0</v>
      </c>
      <c r="F183" s="148">
        <f>IFERROR(VLOOKUP($C183,'2025'!$C$8:$U$195,19,FALSE),0)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VLOOKUP($C183,'2025'!$C$205:$U$392,VLOOKUP($L$4,Master!$D$9:$G$20,4,FALSE),FALSE)</f>
        <v>0</v>
      </c>
      <c r="L183" s="148">
        <f>VLOOKUP($C183,'2025'!$C$8:$U$195,VLOOKUP($L$4,Master!$D$9:$G$20,4,FALSE),FALSE)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339</v>
      </c>
      <c r="D184" s="99" t="s">
        <v>338</v>
      </c>
      <c r="E184" s="152">
        <f>IFERROR(VLOOKUP($C184,'2025'!$C$205:$U$392,19,FALSE),0)</f>
        <v>0</v>
      </c>
      <c r="F184" s="153">
        <f>IFERROR(VLOOKUP($C184,'2025'!$C$8:$U$195,19,FALSE),0)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VLOOKUP($C184,'2025'!$C$205:$U$392,VLOOKUP($L$4,Master!$D$9:$G$20,4,FALSE),FALSE)</f>
        <v>0</v>
      </c>
      <c r="L184" s="164">
        <f>VLOOKUP($C184,'2025'!$C$8:$U$195,VLOOKUP($L$4,Master!$D$9:$G$20,4,FALSE),FALSE)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340</v>
      </c>
      <c r="D185" s="134" t="s">
        <v>341</v>
      </c>
      <c r="E185" s="147">
        <f>IFERROR(VLOOKUP($C185,'2025'!$C$205:$U$392,19,FALSE),0)</f>
        <v>0</v>
      </c>
      <c r="F185" s="148">
        <f>IFERROR(VLOOKUP($C185,'2025'!$C$8:$U$195,19,FALSE),0)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VLOOKUP($C185,'2025'!$C$205:$U$392,VLOOKUP($L$4,Master!$D$9:$G$20,4,FALSE),FALSE)</f>
        <v>0</v>
      </c>
      <c r="L185" s="148">
        <f>VLOOKUP($C185,'2025'!$C$8:$U$195,VLOOKUP($L$4,Master!$D$9:$G$20,4,FALSE),FALSE)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342</v>
      </c>
      <c r="D186" s="99" t="s">
        <v>341</v>
      </c>
      <c r="E186" s="152">
        <f>IFERROR(VLOOKUP($C186,'2025'!$C$205:$U$392,19,FALSE),0)</f>
        <v>0</v>
      </c>
      <c r="F186" s="153">
        <f>IFERROR(VLOOKUP($C186,'2025'!$C$8:$U$195,19,FALSE),0)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VLOOKUP($C186,'2025'!$C$205:$U$392,VLOOKUP($L$4,Master!$D$9:$G$20,4,FALSE),FALSE)</f>
        <v>0</v>
      </c>
      <c r="L186" s="164">
        <f>VLOOKUP($C186,'2025'!$C$8:$U$195,VLOOKUP($L$4,Master!$D$9:$G$20,4,FALSE),FALSE)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343</v>
      </c>
      <c r="D187" s="134" t="s">
        <v>344</v>
      </c>
      <c r="E187" s="147">
        <f>IFERROR(VLOOKUP($C187,'2025'!$C$205:$U$392,19,FALSE),0)</f>
        <v>19299390.170000002</v>
      </c>
      <c r="F187" s="148">
        <f>IFERROR(VLOOKUP($C187,'2025'!$C$8:$U$195,19,FALSE),0)</f>
        <v>21084304.369999982</v>
      </c>
      <c r="G187" s="149">
        <f t="shared" si="22"/>
        <v>1.0924855233392061</v>
      </c>
      <c r="H187" s="150">
        <f t="shared" si="23"/>
        <v>2.646986261832423E-3</v>
      </c>
      <c r="I187" s="148">
        <f t="shared" si="24"/>
        <v>1784914.1999999806</v>
      </c>
      <c r="J187" s="151">
        <f t="shared" si="25"/>
        <v>9.2485523339206135E-2</v>
      </c>
      <c r="K187" s="147">
        <f>VLOOKUP($C187,'2025'!$C$205:$U$392,VLOOKUP($L$4,Master!$D$9:$G$20,4,FALSE),FALSE)</f>
        <v>4929301.42</v>
      </c>
      <c r="L187" s="148">
        <f>VLOOKUP($C187,'2025'!$C$8:$U$195,VLOOKUP($L$4,Master!$D$9:$G$20,4,FALSE),FALSE)</f>
        <v>6514182.2199999932</v>
      </c>
      <c r="M187" s="150">
        <f t="shared" si="26"/>
        <v>1.3215223953580004</v>
      </c>
      <c r="N187" s="150">
        <f t="shared" si="27"/>
        <v>8.1780980490621857E-4</v>
      </c>
      <c r="O187" s="148">
        <f t="shared" si="28"/>
        <v>1584880.7999999933</v>
      </c>
      <c r="P187" s="151">
        <f t="shared" si="29"/>
        <v>0.32152239535800053</v>
      </c>
      <c r="Q187" s="71"/>
    </row>
    <row r="188" spans="2:17" s="72" customFormat="1" ht="12.75" x14ac:dyDescent="0.2">
      <c r="B188" s="70"/>
      <c r="C188" s="98" t="s">
        <v>345</v>
      </c>
      <c r="D188" s="99" t="s">
        <v>344</v>
      </c>
      <c r="E188" s="152">
        <f>IFERROR(VLOOKUP($C188,'2025'!$C$205:$U$392,19,FALSE),0)</f>
        <v>19299390.170000002</v>
      </c>
      <c r="F188" s="153">
        <f>IFERROR(VLOOKUP($C188,'2025'!$C$8:$U$195,19,FALSE),0)</f>
        <v>21084304.369999982</v>
      </c>
      <c r="G188" s="154">
        <f t="shared" si="22"/>
        <v>1.0924855233392061</v>
      </c>
      <c r="H188" s="155">
        <f t="shared" si="23"/>
        <v>2.646986261832423E-3</v>
      </c>
      <c r="I188" s="156">
        <f t="shared" si="24"/>
        <v>1784914.1999999806</v>
      </c>
      <c r="J188" s="157">
        <f t="shared" si="25"/>
        <v>9.2485523339206135E-2</v>
      </c>
      <c r="K188" s="163">
        <f>VLOOKUP($C188,'2025'!$C$205:$U$392,VLOOKUP($L$4,Master!$D$9:$G$20,4,FALSE),FALSE)</f>
        <v>4929301.42</v>
      </c>
      <c r="L188" s="164">
        <f>VLOOKUP($C188,'2025'!$C$8:$U$195,VLOOKUP($L$4,Master!$D$9:$G$20,4,FALSE),FALSE)</f>
        <v>6514182.2199999932</v>
      </c>
      <c r="M188" s="155">
        <f t="shared" si="26"/>
        <v>1.3215223953580004</v>
      </c>
      <c r="N188" s="155">
        <f t="shared" si="27"/>
        <v>8.1780980490621857E-4</v>
      </c>
      <c r="O188" s="156">
        <f t="shared" si="28"/>
        <v>1584880.7999999933</v>
      </c>
      <c r="P188" s="157">
        <f t="shared" si="29"/>
        <v>0.32152239535800053</v>
      </c>
      <c r="Q188" s="71"/>
    </row>
    <row r="189" spans="2:17" s="72" customFormat="1" ht="12.75" x14ac:dyDescent="0.2">
      <c r="B189" s="70"/>
      <c r="C189" s="133" t="s">
        <v>346</v>
      </c>
      <c r="D189" s="134" t="s">
        <v>347</v>
      </c>
      <c r="E189" s="147">
        <f>IFERROR(VLOOKUP($C189,'2025'!$C$205:$U$392,19,FALSE),0)</f>
        <v>0</v>
      </c>
      <c r="F189" s="148">
        <f>IFERROR(VLOOKUP($C189,'2025'!$C$8:$U$195,19,FALSE),0)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VLOOKUP($C189,'2025'!$C$205:$U$392,VLOOKUP($L$4,Master!$D$9:$G$20,4,FALSE),FALSE)</f>
        <v>0</v>
      </c>
      <c r="L189" s="148">
        <f>VLOOKUP($C189,'2025'!$C$8:$U$195,VLOOKUP($L$4,Master!$D$9:$G$20,4,FALSE),FALSE)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348</v>
      </c>
      <c r="D190" s="99" t="s">
        <v>347</v>
      </c>
      <c r="E190" s="152">
        <f>IFERROR(VLOOKUP($C190,'2025'!$C$205:$U$392,19,FALSE),0)</f>
        <v>0</v>
      </c>
      <c r="F190" s="153">
        <f>IFERROR(VLOOKUP($C190,'2025'!$C$8:$U$195,19,FALSE),0)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VLOOKUP($C190,'2025'!$C$205:$U$392,VLOOKUP($L$4,Master!$D$9:$G$20,4,FALSE),FALSE)</f>
        <v>0</v>
      </c>
      <c r="L190" s="164">
        <f>VLOOKUP($C190,'2025'!$C$8:$U$195,VLOOKUP($L$4,Master!$D$9:$G$20,4,FALSE),FALSE)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349</v>
      </c>
      <c r="D191" s="134" t="s">
        <v>350</v>
      </c>
      <c r="E191" s="147">
        <f>IFERROR(VLOOKUP($C191,'2025'!$C$205:$U$392,19,FALSE),0)</f>
        <v>103727.14</v>
      </c>
      <c r="F191" s="148">
        <f>IFERROR(VLOOKUP($C191,'2025'!$C$8:$U$195,19,FALSE),0)</f>
        <v>77188</v>
      </c>
      <c r="G191" s="149">
        <f t="shared" si="22"/>
        <v>0.74414468575919479</v>
      </c>
      <c r="H191" s="150">
        <f t="shared" si="23"/>
        <v>9.6904110276947803E-6</v>
      </c>
      <c r="I191" s="148">
        <f t="shared" si="24"/>
        <v>-26539.14</v>
      </c>
      <c r="J191" s="151">
        <f t="shared" si="25"/>
        <v>-0.25585531424080526</v>
      </c>
      <c r="K191" s="147">
        <f>VLOOKUP($C191,'2025'!$C$205:$U$392,VLOOKUP($L$4,Master!$D$9:$G$20,4,FALSE),FALSE)</f>
        <v>40433.17</v>
      </c>
      <c r="L191" s="148">
        <f>VLOOKUP($C191,'2025'!$C$8:$U$195,VLOOKUP($L$4,Master!$D$9:$G$20,4,FALSE),FALSE)</f>
        <v>33333.33</v>
      </c>
      <c r="M191" s="150">
        <f t="shared" si="26"/>
        <v>0.82440555613126554</v>
      </c>
      <c r="N191" s="150">
        <f t="shared" si="27"/>
        <v>4.1847653601827904E-6</v>
      </c>
      <c r="O191" s="148">
        <f t="shared" si="28"/>
        <v>-7099.8399999999965</v>
      </c>
      <c r="P191" s="151">
        <f t="shared" si="29"/>
        <v>-0.17559444386873443</v>
      </c>
      <c r="Q191" s="71"/>
    </row>
    <row r="192" spans="2:17" s="72" customFormat="1" ht="12.75" x14ac:dyDescent="0.2">
      <c r="B192" s="70"/>
      <c r="C192" s="98" t="s">
        <v>351</v>
      </c>
      <c r="D192" s="99" t="s">
        <v>350</v>
      </c>
      <c r="E192" s="152">
        <f>IFERROR(VLOOKUP($C192,'2025'!$C$205:$U$392,19,FALSE),0)</f>
        <v>103727.14</v>
      </c>
      <c r="F192" s="153">
        <f>IFERROR(VLOOKUP($C192,'2025'!$C$8:$U$195,19,FALSE),0)</f>
        <v>77188</v>
      </c>
      <c r="G192" s="154">
        <f t="shared" si="22"/>
        <v>0.74414468575919479</v>
      </c>
      <c r="H192" s="155">
        <f t="shared" si="23"/>
        <v>9.6904110276947803E-6</v>
      </c>
      <c r="I192" s="156">
        <f t="shared" si="24"/>
        <v>-26539.14</v>
      </c>
      <c r="J192" s="157">
        <f t="shared" si="25"/>
        <v>-0.25585531424080526</v>
      </c>
      <c r="K192" s="163">
        <f>VLOOKUP($C192,'2025'!$C$205:$U$392,VLOOKUP($L$4,Master!$D$9:$G$20,4,FALSE),FALSE)</f>
        <v>40433.17</v>
      </c>
      <c r="L192" s="164">
        <f>VLOOKUP($C192,'2025'!$C$8:$U$195,VLOOKUP($L$4,Master!$D$9:$G$20,4,FALSE),FALSE)</f>
        <v>33333.33</v>
      </c>
      <c r="M192" s="155">
        <f t="shared" si="26"/>
        <v>0.82440555613126554</v>
      </c>
      <c r="N192" s="155">
        <f t="shared" si="27"/>
        <v>4.1847653601827904E-6</v>
      </c>
      <c r="O192" s="156">
        <f t="shared" si="28"/>
        <v>-7099.8399999999965</v>
      </c>
      <c r="P192" s="157">
        <f t="shared" si="29"/>
        <v>-0.17559444386873443</v>
      </c>
      <c r="Q192" s="71"/>
    </row>
    <row r="193" spans="2:17" s="72" customFormat="1" ht="12.75" x14ac:dyDescent="0.2">
      <c r="B193" s="70"/>
      <c r="C193" s="133" t="s">
        <v>352</v>
      </c>
      <c r="D193" s="134" t="s">
        <v>353</v>
      </c>
      <c r="E193" s="147">
        <f>IFERROR(VLOOKUP($C193,'2025'!$C$205:$U$392,19,FALSE),0)</f>
        <v>0</v>
      </c>
      <c r="F193" s="148">
        <f>IFERROR(VLOOKUP($C193,'2025'!$C$8:$U$195,19,FALSE),0)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VLOOKUP($C193,'2025'!$C$205:$U$392,VLOOKUP($L$4,Master!$D$9:$G$20,4,FALSE),FALSE)</f>
        <v>0</v>
      </c>
      <c r="L193" s="148">
        <f>VLOOKUP($C193,'2025'!$C$8:$U$195,VLOOKUP($L$4,Master!$D$9:$G$20,4,FALSE),FALSE)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354</v>
      </c>
      <c r="D194" s="99" t="s">
        <v>353</v>
      </c>
      <c r="E194" s="152">
        <f>IFERROR(VLOOKUP($C194,'2025'!$C$205:$U$392,19,FALSE),0)</f>
        <v>0</v>
      </c>
      <c r="F194" s="153">
        <f>IFERROR(VLOOKUP($C194,'2025'!$C$8:$U$195,19,FALSE),0)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VLOOKUP($C194,'2025'!$C$205:$U$392,VLOOKUP($L$4,Master!$D$9:$G$20,4,FALSE),FALSE)</f>
        <v>0</v>
      </c>
      <c r="L194" s="164">
        <f>VLOOKUP($C194,'2025'!$C$8:$U$195,VLOOKUP($L$4,Master!$D$9:$G$20,4,FALSE),FALSE)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355</v>
      </c>
      <c r="D195" s="134" t="s">
        <v>356</v>
      </c>
      <c r="E195" s="147">
        <f>IFERROR(VLOOKUP($C195,'2025'!$C$205:$U$392,19,FALSE),0)</f>
        <v>85472102.550000086</v>
      </c>
      <c r="F195" s="148">
        <f>IFERROR(VLOOKUP($C195,'2025'!$C$8:$U$195,19,FALSE),0)</f>
        <v>90920939.799999997</v>
      </c>
      <c r="G195" s="149">
        <f t="shared" si="22"/>
        <v>1.0637498913380821</v>
      </c>
      <c r="H195" s="150">
        <f t="shared" si="23"/>
        <v>1.1414485123157656E-2</v>
      </c>
      <c r="I195" s="148">
        <f t="shared" si="24"/>
        <v>5448837.2499999106</v>
      </c>
      <c r="J195" s="151">
        <f t="shared" si="25"/>
        <v>6.3749891338082038E-2</v>
      </c>
      <c r="K195" s="147">
        <f>VLOOKUP($C195,'2025'!$C$205:$U$392,VLOOKUP($L$4,Master!$D$9:$G$20,4,FALSE),FALSE)</f>
        <v>21375180.110000033</v>
      </c>
      <c r="L195" s="148">
        <f>VLOOKUP($C195,'2025'!$C$8:$U$195,VLOOKUP($L$4,Master!$D$9:$G$20,4,FALSE),FALSE)</f>
        <v>22954853.599999998</v>
      </c>
      <c r="M195" s="150">
        <f t="shared" si="26"/>
        <v>1.0739022306184425</v>
      </c>
      <c r="N195" s="150">
        <f t="shared" si="27"/>
        <v>2.8818205739824737E-3</v>
      </c>
      <c r="O195" s="148">
        <f t="shared" si="28"/>
        <v>1579673.4899999648</v>
      </c>
      <c r="P195" s="151">
        <f t="shared" si="29"/>
        <v>7.3902230618442366E-2</v>
      </c>
      <c r="Q195" s="71"/>
    </row>
    <row r="196" spans="2:17" s="72" customFormat="1" ht="13.5" thickBot="1" x14ac:dyDescent="0.25">
      <c r="B196" s="70"/>
      <c r="C196" s="98" t="s">
        <v>357</v>
      </c>
      <c r="D196" s="99" t="s">
        <v>356</v>
      </c>
      <c r="E196" s="158">
        <f>IFERROR(VLOOKUP($C196,'2025'!$C$205:$U$392,19,FALSE),0)</f>
        <v>85472102.550000086</v>
      </c>
      <c r="F196" s="159">
        <f>IFERROR(VLOOKUP($C196,'2025'!$C$8:$U$195,19,FALSE),0)</f>
        <v>90920939.799999997</v>
      </c>
      <c r="G196" s="160">
        <f t="shared" si="22"/>
        <v>1.0637498913380821</v>
      </c>
      <c r="H196" s="161">
        <f t="shared" si="23"/>
        <v>1.1414485123157656E-2</v>
      </c>
      <c r="I196" s="159">
        <f t="shared" si="24"/>
        <v>5448837.2499999106</v>
      </c>
      <c r="J196" s="162">
        <f t="shared" si="25"/>
        <v>6.3749891338082038E-2</v>
      </c>
      <c r="K196" s="158">
        <f>VLOOKUP($C196,'2025'!$C$205:$U$392,VLOOKUP($L$4,Master!$D$9:$G$20,4,FALSE),FALSE)</f>
        <v>21375180.110000033</v>
      </c>
      <c r="L196" s="159">
        <f>VLOOKUP($C196,'2025'!$C$8:$U$195,VLOOKUP($L$4,Master!$D$9:$G$20,4,FALSE),FALSE)</f>
        <v>22954853.599999998</v>
      </c>
      <c r="M196" s="161">
        <f t="shared" si="26"/>
        <v>1.0739022306184425</v>
      </c>
      <c r="N196" s="161">
        <f t="shared" si="27"/>
        <v>2.8818205739824737E-3</v>
      </c>
      <c r="O196" s="159">
        <f t="shared" si="28"/>
        <v>1579673.4899999648</v>
      </c>
      <c r="P196" s="162">
        <f t="shared" si="29"/>
        <v>7.3902230618442366E-2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tRxlwMKKhF9CdthpxVNjewRj8nzXzatfOpMuGhUHxDibkwd2DNG89Z3vllf9f1+itEuaT5Avse47iZR6v7Wuqg==" saltValue="lusbLst3bC4Y8QkDk1CODQ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394"/>
  <sheetViews>
    <sheetView showGridLines="0" zoomScale="80" zoomScaleNormal="80" workbookViewId="0">
      <selection activeCell="C2" sqref="C2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25" width="16.42578125" style="25" bestFit="1" customWidth="1"/>
    <col min="26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7" t="s">
        <v>362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9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360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80" t="s">
        <v>31</v>
      </c>
      <c r="D7" s="181"/>
      <c r="E7" s="96">
        <v>189011209.30000001</v>
      </c>
      <c r="F7" s="96">
        <v>222519227.14999998</v>
      </c>
      <c r="G7" s="96">
        <v>315537060.36000001</v>
      </c>
      <c r="H7" s="96">
        <v>770324569.38</v>
      </c>
      <c r="I7" s="96"/>
      <c r="J7" s="96"/>
      <c r="K7" s="96"/>
      <c r="L7" s="96"/>
      <c r="M7" s="96"/>
      <c r="N7" s="96"/>
      <c r="O7" s="96"/>
      <c r="P7" s="96"/>
      <c r="Q7" s="96">
        <f t="shared" ref="Q7:Q70" si="0">SUM(E7:P7)</f>
        <v>1497392066.1900001</v>
      </c>
      <c r="R7" s="97"/>
      <c r="T7" s="95"/>
      <c r="U7" s="96">
        <f>SUM(U8:U195)</f>
        <v>4492176198.5699978</v>
      </c>
      <c r="V7" s="97"/>
    </row>
    <row r="8" spans="2:22" x14ac:dyDescent="0.2">
      <c r="B8" s="95"/>
      <c r="C8" s="131" t="s">
        <v>39</v>
      </c>
      <c r="D8" s="132" t="s">
        <v>40</v>
      </c>
      <c r="E8" s="135">
        <v>48278160.409999996</v>
      </c>
      <c r="F8" s="135">
        <v>22931100.969999999</v>
      </c>
      <c r="G8" s="135">
        <v>93118816.830000013</v>
      </c>
      <c r="H8" s="135">
        <v>559426081.79999995</v>
      </c>
      <c r="I8" s="135"/>
      <c r="J8" s="135"/>
      <c r="K8" s="135"/>
      <c r="L8" s="135"/>
      <c r="M8" s="135"/>
      <c r="N8" s="135"/>
      <c r="O8" s="135"/>
      <c r="P8" s="135"/>
      <c r="Q8" s="135">
        <f t="shared" si="0"/>
        <v>723754160.00999999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723754160.00999999</v>
      </c>
      <c r="V8" s="97"/>
    </row>
    <row r="9" spans="2:22" x14ac:dyDescent="0.2">
      <c r="B9" s="95"/>
      <c r="C9" s="133" t="s">
        <v>41</v>
      </c>
      <c r="D9" s="134" t="s">
        <v>42</v>
      </c>
      <c r="E9" s="136">
        <v>43618008.480000004</v>
      </c>
      <c r="F9" s="136">
        <v>18076281.75</v>
      </c>
      <c r="G9" s="136">
        <v>65832557.890000001</v>
      </c>
      <c r="H9" s="136">
        <v>522785254.95000005</v>
      </c>
      <c r="I9" s="136"/>
      <c r="J9" s="136"/>
      <c r="K9" s="136"/>
      <c r="L9" s="136"/>
      <c r="M9" s="136"/>
      <c r="N9" s="136"/>
      <c r="O9" s="136"/>
      <c r="P9" s="136"/>
      <c r="Q9" s="136">
        <f t="shared" si="0"/>
        <v>650312103.07000005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650312103.07000005</v>
      </c>
      <c r="V9" s="97"/>
    </row>
    <row r="10" spans="2:22" x14ac:dyDescent="0.2">
      <c r="B10" s="95"/>
      <c r="C10" s="98" t="s">
        <v>43</v>
      </c>
      <c r="D10" s="99" t="s">
        <v>44</v>
      </c>
      <c r="E10" s="100">
        <v>1191024.1300000001</v>
      </c>
      <c r="F10" s="100">
        <v>2130747.5600000005</v>
      </c>
      <c r="G10" s="100">
        <v>4320351.75</v>
      </c>
      <c r="H10" s="100">
        <v>4060805.9100000006</v>
      </c>
      <c r="I10" s="100"/>
      <c r="J10" s="100"/>
      <c r="K10" s="100"/>
      <c r="L10" s="100"/>
      <c r="M10" s="100"/>
      <c r="N10" s="100"/>
      <c r="O10" s="100"/>
      <c r="P10" s="100"/>
      <c r="Q10" s="100">
        <f t="shared" si="0"/>
        <v>11702929.350000001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11702929.350000001</v>
      </c>
      <c r="V10" s="97"/>
    </row>
    <row r="11" spans="2:22" x14ac:dyDescent="0.2">
      <c r="B11" s="95"/>
      <c r="C11" s="98" t="s">
        <v>45</v>
      </c>
      <c r="D11" s="99" t="s">
        <v>46</v>
      </c>
      <c r="E11" s="100">
        <v>41578902.68</v>
      </c>
      <c r="F11" s="100">
        <v>14106559.859999999</v>
      </c>
      <c r="G11" s="100">
        <v>59437023.980000004</v>
      </c>
      <c r="H11" s="100">
        <v>516639659.74000001</v>
      </c>
      <c r="I11" s="100"/>
      <c r="J11" s="100"/>
      <c r="K11" s="100"/>
      <c r="L11" s="100"/>
      <c r="M11" s="100"/>
      <c r="N11" s="100"/>
      <c r="O11" s="100"/>
      <c r="P11" s="100"/>
      <c r="Q11" s="100">
        <f t="shared" si="0"/>
        <v>631762146.25999999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631762146.25999999</v>
      </c>
      <c r="V11" s="97"/>
    </row>
    <row r="12" spans="2:22" x14ac:dyDescent="0.2">
      <c r="B12" s="95"/>
      <c r="C12" s="98" t="s">
        <v>47</v>
      </c>
      <c r="D12" s="99" t="s">
        <v>48</v>
      </c>
      <c r="E12" s="100">
        <v>848081.66999999958</v>
      </c>
      <c r="F12" s="100">
        <v>1838974.3299999996</v>
      </c>
      <c r="G12" s="100">
        <v>2075182.1599999997</v>
      </c>
      <c r="H12" s="100">
        <v>2084789.2999999993</v>
      </c>
      <c r="I12" s="100"/>
      <c r="J12" s="100"/>
      <c r="K12" s="100"/>
      <c r="L12" s="100"/>
      <c r="M12" s="100"/>
      <c r="N12" s="100"/>
      <c r="O12" s="100"/>
      <c r="P12" s="100"/>
      <c r="Q12" s="100">
        <f t="shared" si="0"/>
        <v>6847027.4599999972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6847027.4599999972</v>
      </c>
      <c r="V12" s="97"/>
    </row>
    <row r="13" spans="2:22" x14ac:dyDescent="0.2">
      <c r="B13" s="95"/>
      <c r="C13" s="133" t="s">
        <v>49</v>
      </c>
      <c r="D13" s="134" t="s">
        <v>50</v>
      </c>
      <c r="E13" s="136">
        <v>0</v>
      </c>
      <c r="F13" s="136">
        <v>0</v>
      </c>
      <c r="G13" s="136">
        <v>0</v>
      </c>
      <c r="H13" s="136">
        <v>0</v>
      </c>
      <c r="I13" s="136"/>
      <c r="J13" s="136"/>
      <c r="K13" s="136"/>
      <c r="L13" s="136"/>
      <c r="M13" s="136"/>
      <c r="N13" s="136"/>
      <c r="O13" s="136"/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51</v>
      </c>
      <c r="D14" s="99" t="s">
        <v>52</v>
      </c>
      <c r="E14" s="100">
        <v>0</v>
      </c>
      <c r="F14" s="100">
        <v>0</v>
      </c>
      <c r="G14" s="100">
        <v>0</v>
      </c>
      <c r="H14" s="100">
        <v>0</v>
      </c>
      <c r="I14" s="100"/>
      <c r="J14" s="100"/>
      <c r="K14" s="100"/>
      <c r="L14" s="100"/>
      <c r="M14" s="100"/>
      <c r="N14" s="100"/>
      <c r="O14" s="100"/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53</v>
      </c>
      <c r="D15" s="99" t="s">
        <v>54</v>
      </c>
      <c r="E15" s="100">
        <v>0</v>
      </c>
      <c r="F15" s="100">
        <v>0</v>
      </c>
      <c r="G15" s="100">
        <v>0</v>
      </c>
      <c r="H15" s="100">
        <v>0</v>
      </c>
      <c r="I15" s="100"/>
      <c r="J15" s="100"/>
      <c r="K15" s="100"/>
      <c r="L15" s="100"/>
      <c r="M15" s="100"/>
      <c r="N15" s="100"/>
      <c r="O15" s="100"/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55</v>
      </c>
      <c r="D16" s="134" t="s">
        <v>56</v>
      </c>
      <c r="E16" s="136">
        <v>588105.47</v>
      </c>
      <c r="F16" s="136">
        <v>965973.56</v>
      </c>
      <c r="G16" s="136">
        <v>977262.09000000008</v>
      </c>
      <c r="H16" s="136">
        <v>923174.38000000012</v>
      </c>
      <c r="I16" s="136"/>
      <c r="J16" s="136"/>
      <c r="K16" s="136"/>
      <c r="L16" s="136"/>
      <c r="M16" s="136"/>
      <c r="N16" s="136"/>
      <c r="O16" s="136"/>
      <c r="P16" s="136"/>
      <c r="Q16" s="136">
        <f t="shared" si="0"/>
        <v>3454515.5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3454515.5</v>
      </c>
      <c r="V16" s="97"/>
    </row>
    <row r="17" spans="2:22" x14ac:dyDescent="0.2">
      <c r="B17" s="95"/>
      <c r="C17" s="98" t="s">
        <v>57</v>
      </c>
      <c r="D17" s="99" t="s">
        <v>58</v>
      </c>
      <c r="E17" s="100">
        <v>198943.08999999997</v>
      </c>
      <c r="F17" s="100">
        <v>371890.26999999996</v>
      </c>
      <c r="G17" s="100">
        <v>263521.87999999995</v>
      </c>
      <c r="H17" s="100">
        <v>241735.72000000003</v>
      </c>
      <c r="I17" s="100"/>
      <c r="J17" s="100"/>
      <c r="K17" s="100"/>
      <c r="L17" s="100"/>
      <c r="M17" s="100"/>
      <c r="N17" s="100"/>
      <c r="O17" s="100"/>
      <c r="P17" s="100"/>
      <c r="Q17" s="100">
        <f t="shared" si="0"/>
        <v>1076090.9599999997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1076090.9599999997</v>
      </c>
      <c r="V17" s="97"/>
    </row>
    <row r="18" spans="2:22" x14ac:dyDescent="0.2">
      <c r="B18" s="95"/>
      <c r="C18" s="98" t="s">
        <v>59</v>
      </c>
      <c r="D18" s="99" t="s">
        <v>60</v>
      </c>
      <c r="E18" s="100">
        <v>94769.74</v>
      </c>
      <c r="F18" s="100">
        <v>151275.40000000002</v>
      </c>
      <c r="G18" s="100">
        <v>227729.17000000007</v>
      </c>
      <c r="H18" s="100">
        <v>189268.93999999994</v>
      </c>
      <c r="I18" s="100"/>
      <c r="J18" s="100"/>
      <c r="K18" s="100"/>
      <c r="L18" s="100"/>
      <c r="M18" s="100"/>
      <c r="N18" s="100"/>
      <c r="O18" s="100"/>
      <c r="P18" s="100"/>
      <c r="Q18" s="100">
        <f t="shared" si="0"/>
        <v>663043.25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663043.25</v>
      </c>
      <c r="V18" s="97"/>
    </row>
    <row r="19" spans="2:22" x14ac:dyDescent="0.2">
      <c r="B19" s="95"/>
      <c r="C19" s="98" t="s">
        <v>61</v>
      </c>
      <c r="D19" s="99" t="s">
        <v>62</v>
      </c>
      <c r="E19" s="100">
        <v>294392.64</v>
      </c>
      <c r="F19" s="100">
        <v>442807.89</v>
      </c>
      <c r="G19" s="100">
        <v>486011.0400000001</v>
      </c>
      <c r="H19" s="100">
        <v>492169.72000000015</v>
      </c>
      <c r="I19" s="100"/>
      <c r="J19" s="100"/>
      <c r="K19" s="100"/>
      <c r="L19" s="100"/>
      <c r="M19" s="100"/>
      <c r="N19" s="100"/>
      <c r="O19" s="100"/>
      <c r="P19" s="100"/>
      <c r="Q19" s="100">
        <f t="shared" si="0"/>
        <v>1715381.2900000003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1715381.2900000003</v>
      </c>
      <c r="V19" s="97"/>
    </row>
    <row r="20" spans="2:22" x14ac:dyDescent="0.2">
      <c r="B20" s="95"/>
      <c r="C20" s="133" t="s">
        <v>63</v>
      </c>
      <c r="D20" s="134" t="s">
        <v>64</v>
      </c>
      <c r="E20" s="136">
        <v>66198.12</v>
      </c>
      <c r="F20" s="136">
        <v>206316.87000000002</v>
      </c>
      <c r="G20" s="136">
        <v>365759.17000000004</v>
      </c>
      <c r="H20" s="136">
        <v>736897.63999999978</v>
      </c>
      <c r="I20" s="136"/>
      <c r="J20" s="136"/>
      <c r="K20" s="136"/>
      <c r="L20" s="136"/>
      <c r="M20" s="136"/>
      <c r="N20" s="136"/>
      <c r="O20" s="136"/>
      <c r="P20" s="136"/>
      <c r="Q20" s="136">
        <f t="shared" si="0"/>
        <v>1375171.7999999998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1375171.7999999998</v>
      </c>
      <c r="V20" s="97"/>
    </row>
    <row r="21" spans="2:22" x14ac:dyDescent="0.2">
      <c r="B21" s="95"/>
      <c r="C21" s="98" t="s">
        <v>65</v>
      </c>
      <c r="D21" s="99" t="s">
        <v>64</v>
      </c>
      <c r="E21" s="100">
        <v>66198.12</v>
      </c>
      <c r="F21" s="100">
        <v>206316.87000000002</v>
      </c>
      <c r="G21" s="100">
        <v>365759.17000000004</v>
      </c>
      <c r="H21" s="100">
        <v>736897.63999999978</v>
      </c>
      <c r="I21" s="100"/>
      <c r="J21" s="100"/>
      <c r="K21" s="100"/>
      <c r="L21" s="100"/>
      <c r="M21" s="100"/>
      <c r="N21" s="100"/>
      <c r="O21" s="100"/>
      <c r="P21" s="100"/>
      <c r="Q21" s="100">
        <f t="shared" si="0"/>
        <v>1375171.7999999998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1375171.7999999998</v>
      </c>
      <c r="V21" s="97"/>
    </row>
    <row r="22" spans="2:22" x14ac:dyDescent="0.2">
      <c r="B22" s="95"/>
      <c r="C22" s="133" t="s">
        <v>66</v>
      </c>
      <c r="D22" s="134" t="s">
        <v>67</v>
      </c>
      <c r="E22" s="136">
        <v>0</v>
      </c>
      <c r="F22" s="136">
        <v>0</v>
      </c>
      <c r="G22" s="136">
        <v>0</v>
      </c>
      <c r="H22" s="136">
        <v>0</v>
      </c>
      <c r="I22" s="136"/>
      <c r="J22" s="136"/>
      <c r="K22" s="136"/>
      <c r="L22" s="136"/>
      <c r="M22" s="136"/>
      <c r="N22" s="136"/>
      <c r="O22" s="136"/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68</v>
      </c>
      <c r="D23" s="99" t="s">
        <v>67</v>
      </c>
      <c r="E23" s="100">
        <v>0</v>
      </c>
      <c r="F23" s="100">
        <v>0</v>
      </c>
      <c r="G23" s="100">
        <v>0</v>
      </c>
      <c r="H23" s="100">
        <v>0</v>
      </c>
      <c r="I23" s="100"/>
      <c r="J23" s="100"/>
      <c r="K23" s="100"/>
      <c r="L23" s="100"/>
      <c r="M23" s="100"/>
      <c r="N23" s="100"/>
      <c r="O23" s="100"/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69</v>
      </c>
      <c r="D24" s="134" t="s">
        <v>70</v>
      </c>
      <c r="E24" s="136">
        <v>136749.22</v>
      </c>
      <c r="F24" s="136">
        <v>188758.82000000007</v>
      </c>
      <c r="G24" s="136">
        <v>247249.93</v>
      </c>
      <c r="H24" s="136">
        <v>308890.64</v>
      </c>
      <c r="I24" s="136"/>
      <c r="J24" s="136"/>
      <c r="K24" s="136"/>
      <c r="L24" s="136"/>
      <c r="M24" s="136"/>
      <c r="N24" s="136"/>
      <c r="O24" s="136"/>
      <c r="P24" s="136"/>
      <c r="Q24" s="136">
        <f t="shared" si="0"/>
        <v>881648.61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881648.61</v>
      </c>
      <c r="V24" s="97"/>
    </row>
    <row r="25" spans="2:22" x14ac:dyDescent="0.2">
      <c r="B25" s="95"/>
      <c r="C25" s="98" t="s">
        <v>71</v>
      </c>
      <c r="D25" s="99" t="s">
        <v>70</v>
      </c>
      <c r="E25" s="100">
        <v>136749.22</v>
      </c>
      <c r="F25" s="100">
        <v>188758.82000000007</v>
      </c>
      <c r="G25" s="100">
        <v>247249.93</v>
      </c>
      <c r="H25" s="100">
        <v>308890.64</v>
      </c>
      <c r="I25" s="100"/>
      <c r="J25" s="100"/>
      <c r="K25" s="100"/>
      <c r="L25" s="100"/>
      <c r="M25" s="100"/>
      <c r="N25" s="100"/>
      <c r="O25" s="100"/>
      <c r="P25" s="100"/>
      <c r="Q25" s="100">
        <f t="shared" si="0"/>
        <v>881648.61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881648.61</v>
      </c>
      <c r="V25" s="97"/>
    </row>
    <row r="26" spans="2:22" x14ac:dyDescent="0.2">
      <c r="B26" s="95"/>
      <c r="C26" s="133" t="s">
        <v>72</v>
      </c>
      <c r="D26" s="134" t="s">
        <v>73</v>
      </c>
      <c r="E26" s="136">
        <v>3869099.12</v>
      </c>
      <c r="F26" s="136">
        <v>3493769.9700000007</v>
      </c>
      <c r="G26" s="136">
        <v>25695987.750000004</v>
      </c>
      <c r="H26" s="136">
        <v>34671864.189999998</v>
      </c>
      <c r="I26" s="136"/>
      <c r="J26" s="136"/>
      <c r="K26" s="136"/>
      <c r="L26" s="136"/>
      <c r="M26" s="136"/>
      <c r="N26" s="136"/>
      <c r="O26" s="136"/>
      <c r="P26" s="136"/>
      <c r="Q26" s="136">
        <f t="shared" si="0"/>
        <v>67730721.030000001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67730721.030000001</v>
      </c>
      <c r="V26" s="97"/>
    </row>
    <row r="27" spans="2:22" x14ac:dyDescent="0.2">
      <c r="B27" s="95"/>
      <c r="C27" s="98" t="s">
        <v>74</v>
      </c>
      <c r="D27" s="99" t="s">
        <v>73</v>
      </c>
      <c r="E27" s="100">
        <v>3869099.12</v>
      </c>
      <c r="F27" s="100">
        <v>3493769.9700000007</v>
      </c>
      <c r="G27" s="100">
        <v>25695987.750000004</v>
      </c>
      <c r="H27" s="100">
        <v>34671864.189999998</v>
      </c>
      <c r="I27" s="100"/>
      <c r="J27" s="100"/>
      <c r="K27" s="100"/>
      <c r="L27" s="100"/>
      <c r="M27" s="100"/>
      <c r="N27" s="100"/>
      <c r="O27" s="100"/>
      <c r="P27" s="100"/>
      <c r="Q27" s="100">
        <f t="shared" si="0"/>
        <v>67730721.030000001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67730721.030000001</v>
      </c>
      <c r="V27" s="97"/>
    </row>
    <row r="28" spans="2:22" x14ac:dyDescent="0.2">
      <c r="B28" s="95"/>
      <c r="C28" s="133" t="s">
        <v>75</v>
      </c>
      <c r="D28" s="134" t="s">
        <v>76</v>
      </c>
      <c r="E28" s="136">
        <v>0</v>
      </c>
      <c r="F28" s="136">
        <v>0</v>
      </c>
      <c r="G28" s="136">
        <v>0</v>
      </c>
      <c r="H28" s="136">
        <v>0</v>
      </c>
      <c r="I28" s="136"/>
      <c r="J28" s="136"/>
      <c r="K28" s="136"/>
      <c r="L28" s="136"/>
      <c r="M28" s="136"/>
      <c r="N28" s="136"/>
      <c r="O28" s="136"/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77</v>
      </c>
      <c r="D29" s="99" t="s">
        <v>76</v>
      </c>
      <c r="E29" s="100">
        <v>0</v>
      </c>
      <c r="F29" s="100">
        <v>0</v>
      </c>
      <c r="G29" s="100">
        <v>0</v>
      </c>
      <c r="H29" s="100">
        <v>0</v>
      </c>
      <c r="I29" s="100"/>
      <c r="J29" s="100"/>
      <c r="K29" s="100"/>
      <c r="L29" s="100"/>
      <c r="M29" s="100"/>
      <c r="N29" s="100"/>
      <c r="O29" s="100"/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78</v>
      </c>
      <c r="D30" s="132" t="s">
        <v>79</v>
      </c>
      <c r="E30" s="135">
        <v>3345745.0000000009</v>
      </c>
      <c r="F30" s="135">
        <v>5366535.6699999981</v>
      </c>
      <c r="G30" s="135">
        <v>4420179.3299999991</v>
      </c>
      <c r="H30" s="135">
        <v>8137495.7899999991</v>
      </c>
      <c r="I30" s="135"/>
      <c r="J30" s="135"/>
      <c r="K30" s="135"/>
      <c r="L30" s="135"/>
      <c r="M30" s="135"/>
      <c r="N30" s="135"/>
      <c r="O30" s="135"/>
      <c r="P30" s="135"/>
      <c r="Q30" s="135">
        <f t="shared" si="0"/>
        <v>21269955.789999995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21269955.789999995</v>
      </c>
      <c r="V30" s="97"/>
    </row>
    <row r="31" spans="2:22" x14ac:dyDescent="0.2">
      <c r="B31" s="95"/>
      <c r="C31" s="133" t="s">
        <v>80</v>
      </c>
      <c r="D31" s="134" t="s">
        <v>81</v>
      </c>
      <c r="E31" s="136">
        <v>3314414.3400000008</v>
      </c>
      <c r="F31" s="136">
        <v>5333561.1899999976</v>
      </c>
      <c r="G31" s="136">
        <v>4382596.4499999993</v>
      </c>
      <c r="H31" s="136">
        <v>8099054.3099999987</v>
      </c>
      <c r="I31" s="136"/>
      <c r="J31" s="136"/>
      <c r="K31" s="136"/>
      <c r="L31" s="136"/>
      <c r="M31" s="136"/>
      <c r="N31" s="136"/>
      <c r="O31" s="136"/>
      <c r="P31" s="136"/>
      <c r="Q31" s="136">
        <f t="shared" si="0"/>
        <v>21129626.289999995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21129626.289999995</v>
      </c>
      <c r="V31" s="97"/>
    </row>
    <row r="32" spans="2:22" x14ac:dyDescent="0.2">
      <c r="B32" s="95"/>
      <c r="C32" s="98" t="s">
        <v>82</v>
      </c>
      <c r="D32" s="99" t="s">
        <v>81</v>
      </c>
      <c r="E32" s="100">
        <v>3314414.3400000008</v>
      </c>
      <c r="F32" s="100">
        <v>5333561.1899999976</v>
      </c>
      <c r="G32" s="100">
        <v>4382596.4499999993</v>
      </c>
      <c r="H32" s="100">
        <v>8099054.3099999987</v>
      </c>
      <c r="I32" s="100"/>
      <c r="J32" s="100"/>
      <c r="K32" s="100"/>
      <c r="L32" s="100"/>
      <c r="M32" s="100"/>
      <c r="N32" s="100"/>
      <c r="O32" s="100"/>
      <c r="P32" s="100"/>
      <c r="Q32" s="100">
        <f t="shared" si="0"/>
        <v>21129626.289999995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21129626.289999995</v>
      </c>
      <c r="V32" s="97"/>
    </row>
    <row r="33" spans="2:22" x14ac:dyDescent="0.2">
      <c r="B33" s="95"/>
      <c r="C33" s="133" t="s">
        <v>83</v>
      </c>
      <c r="D33" s="134" t="s">
        <v>84</v>
      </c>
      <c r="E33" s="136">
        <v>0</v>
      </c>
      <c r="F33" s="136">
        <v>0</v>
      </c>
      <c r="G33" s="136">
        <v>0</v>
      </c>
      <c r="H33" s="136">
        <v>0</v>
      </c>
      <c r="I33" s="136"/>
      <c r="J33" s="136"/>
      <c r="K33" s="136"/>
      <c r="L33" s="136"/>
      <c r="M33" s="136"/>
      <c r="N33" s="136"/>
      <c r="O33" s="136"/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85</v>
      </c>
      <c r="D34" s="99" t="s">
        <v>84</v>
      </c>
      <c r="E34" s="100">
        <v>0</v>
      </c>
      <c r="F34" s="100">
        <v>0</v>
      </c>
      <c r="G34" s="100">
        <v>0</v>
      </c>
      <c r="H34" s="100">
        <v>0</v>
      </c>
      <c r="I34" s="100"/>
      <c r="J34" s="100"/>
      <c r="K34" s="100"/>
      <c r="L34" s="100"/>
      <c r="M34" s="100"/>
      <c r="N34" s="100"/>
      <c r="O34" s="100"/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86</v>
      </c>
      <c r="D35" s="134" t="s">
        <v>87</v>
      </c>
      <c r="E35" s="136">
        <v>0</v>
      </c>
      <c r="F35" s="136">
        <v>0</v>
      </c>
      <c r="G35" s="136">
        <v>0</v>
      </c>
      <c r="H35" s="136">
        <v>0</v>
      </c>
      <c r="I35" s="136"/>
      <c r="J35" s="136"/>
      <c r="K35" s="136"/>
      <c r="L35" s="136"/>
      <c r="M35" s="136"/>
      <c r="N35" s="136"/>
      <c r="O35" s="136"/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88</v>
      </c>
      <c r="D36" s="99" t="s">
        <v>87</v>
      </c>
      <c r="E36" s="100">
        <v>0</v>
      </c>
      <c r="F36" s="100">
        <v>0</v>
      </c>
      <c r="G36" s="100">
        <v>0</v>
      </c>
      <c r="H36" s="100">
        <v>0</v>
      </c>
      <c r="I36" s="100"/>
      <c r="J36" s="100"/>
      <c r="K36" s="100"/>
      <c r="L36" s="100"/>
      <c r="M36" s="100"/>
      <c r="N36" s="100"/>
      <c r="O36" s="100"/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89</v>
      </c>
      <c r="D37" s="134" t="s">
        <v>90</v>
      </c>
      <c r="E37" s="136">
        <v>0</v>
      </c>
      <c r="F37" s="136">
        <v>0</v>
      </c>
      <c r="G37" s="136">
        <v>0</v>
      </c>
      <c r="H37" s="136">
        <v>0</v>
      </c>
      <c r="I37" s="136"/>
      <c r="J37" s="136"/>
      <c r="K37" s="136"/>
      <c r="L37" s="136"/>
      <c r="M37" s="136"/>
      <c r="N37" s="136"/>
      <c r="O37" s="136"/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91</v>
      </c>
      <c r="D38" s="99" t="s">
        <v>90</v>
      </c>
      <c r="E38" s="100">
        <v>0</v>
      </c>
      <c r="F38" s="100">
        <v>0</v>
      </c>
      <c r="G38" s="100">
        <v>0</v>
      </c>
      <c r="H38" s="100">
        <v>0</v>
      </c>
      <c r="I38" s="100"/>
      <c r="J38" s="100"/>
      <c r="K38" s="100"/>
      <c r="L38" s="100"/>
      <c r="M38" s="100"/>
      <c r="N38" s="100"/>
      <c r="O38" s="100"/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92</v>
      </c>
      <c r="D39" s="134" t="s">
        <v>93</v>
      </c>
      <c r="E39" s="136">
        <v>31330.66</v>
      </c>
      <c r="F39" s="136">
        <v>32974.480000000003</v>
      </c>
      <c r="G39" s="136">
        <v>37582.87999999999</v>
      </c>
      <c r="H39" s="136">
        <v>38441.479999999996</v>
      </c>
      <c r="I39" s="136"/>
      <c r="J39" s="136"/>
      <c r="K39" s="136"/>
      <c r="L39" s="136"/>
      <c r="M39" s="136"/>
      <c r="N39" s="136"/>
      <c r="O39" s="136"/>
      <c r="P39" s="136"/>
      <c r="Q39" s="136">
        <f t="shared" si="0"/>
        <v>140329.5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140329.5</v>
      </c>
      <c r="V39" s="97"/>
    </row>
    <row r="40" spans="2:22" x14ac:dyDescent="0.2">
      <c r="B40" s="95"/>
      <c r="C40" s="98" t="s">
        <v>94</v>
      </c>
      <c r="D40" s="99" t="s">
        <v>93</v>
      </c>
      <c r="E40" s="100">
        <v>31330.66</v>
      </c>
      <c r="F40" s="100">
        <v>32974.480000000003</v>
      </c>
      <c r="G40" s="100">
        <v>37582.87999999999</v>
      </c>
      <c r="H40" s="100">
        <v>38441.479999999996</v>
      </c>
      <c r="I40" s="100"/>
      <c r="J40" s="100"/>
      <c r="K40" s="100"/>
      <c r="L40" s="100"/>
      <c r="M40" s="100"/>
      <c r="N40" s="100"/>
      <c r="O40" s="100"/>
      <c r="P40" s="100"/>
      <c r="Q40" s="100">
        <f t="shared" si="0"/>
        <v>140329.5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140329.5</v>
      </c>
      <c r="V40" s="97"/>
    </row>
    <row r="41" spans="2:22" x14ac:dyDescent="0.2">
      <c r="B41" s="95"/>
      <c r="C41" s="131" t="s">
        <v>95</v>
      </c>
      <c r="D41" s="132" t="s">
        <v>96</v>
      </c>
      <c r="E41" s="135">
        <v>11191385.730000004</v>
      </c>
      <c r="F41" s="135">
        <v>14349224.34</v>
      </c>
      <c r="G41" s="135">
        <v>16619185.83</v>
      </c>
      <c r="H41" s="135">
        <v>15574358.519999996</v>
      </c>
      <c r="I41" s="135"/>
      <c r="J41" s="135"/>
      <c r="K41" s="135"/>
      <c r="L41" s="135"/>
      <c r="M41" s="135"/>
      <c r="N41" s="135"/>
      <c r="O41" s="135"/>
      <c r="P41" s="135"/>
      <c r="Q41" s="135">
        <f t="shared" si="0"/>
        <v>57734154.420000002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57734154.420000002</v>
      </c>
      <c r="V41" s="97"/>
    </row>
    <row r="42" spans="2:22" x14ac:dyDescent="0.2">
      <c r="B42" s="95"/>
      <c r="C42" s="133" t="s">
        <v>97</v>
      </c>
      <c r="D42" s="134" t="s">
        <v>98</v>
      </c>
      <c r="E42" s="136">
        <v>6185453.0300000021</v>
      </c>
      <c r="F42" s="136">
        <v>7921400.0699999984</v>
      </c>
      <c r="G42" s="136">
        <v>8430923.1200000029</v>
      </c>
      <c r="H42" s="136">
        <v>8259319.3199999966</v>
      </c>
      <c r="I42" s="136"/>
      <c r="J42" s="136"/>
      <c r="K42" s="136"/>
      <c r="L42" s="136"/>
      <c r="M42" s="136"/>
      <c r="N42" s="136"/>
      <c r="O42" s="136"/>
      <c r="P42" s="136"/>
      <c r="Q42" s="136">
        <f t="shared" si="0"/>
        <v>30797095.540000003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30797095.540000003</v>
      </c>
      <c r="V42" s="97"/>
    </row>
    <row r="43" spans="2:22" x14ac:dyDescent="0.2">
      <c r="B43" s="95"/>
      <c r="C43" s="98" t="s">
        <v>99</v>
      </c>
      <c r="D43" s="99" t="s">
        <v>98</v>
      </c>
      <c r="E43" s="100">
        <v>6185453.0300000021</v>
      </c>
      <c r="F43" s="100">
        <v>7921400.0699999984</v>
      </c>
      <c r="G43" s="100">
        <v>8430923.1200000029</v>
      </c>
      <c r="H43" s="100">
        <v>8259319.3199999966</v>
      </c>
      <c r="I43" s="100"/>
      <c r="J43" s="100"/>
      <c r="K43" s="100"/>
      <c r="L43" s="100"/>
      <c r="M43" s="100"/>
      <c r="N43" s="100"/>
      <c r="O43" s="100"/>
      <c r="P43" s="100"/>
      <c r="Q43" s="100">
        <f t="shared" si="0"/>
        <v>30797095.540000003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30797095.540000003</v>
      </c>
      <c r="V43" s="97"/>
    </row>
    <row r="44" spans="2:22" x14ac:dyDescent="0.2">
      <c r="B44" s="95"/>
      <c r="C44" s="133" t="s">
        <v>100</v>
      </c>
      <c r="D44" s="134" t="s">
        <v>101</v>
      </c>
      <c r="E44" s="136">
        <v>0</v>
      </c>
      <c r="F44" s="136">
        <v>0</v>
      </c>
      <c r="G44" s="136">
        <v>0</v>
      </c>
      <c r="H44" s="136">
        <v>0</v>
      </c>
      <c r="I44" s="136"/>
      <c r="J44" s="136"/>
      <c r="K44" s="136"/>
      <c r="L44" s="136"/>
      <c r="M44" s="136"/>
      <c r="N44" s="136"/>
      <c r="O44" s="136"/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102</v>
      </c>
      <c r="D45" s="99" t="s">
        <v>101</v>
      </c>
      <c r="E45" s="100">
        <v>0</v>
      </c>
      <c r="F45" s="100">
        <v>0</v>
      </c>
      <c r="G45" s="100">
        <v>0</v>
      </c>
      <c r="H45" s="100">
        <v>0</v>
      </c>
      <c r="I45" s="100"/>
      <c r="J45" s="100"/>
      <c r="K45" s="100"/>
      <c r="L45" s="100"/>
      <c r="M45" s="100"/>
      <c r="N45" s="100"/>
      <c r="O45" s="100"/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103</v>
      </c>
      <c r="D46" s="134" t="s">
        <v>104</v>
      </c>
      <c r="E46" s="136">
        <v>2943755.5700000022</v>
      </c>
      <c r="F46" s="136">
        <v>3579296.9700000025</v>
      </c>
      <c r="G46" s="136">
        <v>4258693.4999999991</v>
      </c>
      <c r="H46" s="136">
        <v>3946416.5199999982</v>
      </c>
      <c r="I46" s="136"/>
      <c r="J46" s="136"/>
      <c r="K46" s="136"/>
      <c r="L46" s="136"/>
      <c r="M46" s="136"/>
      <c r="N46" s="136"/>
      <c r="O46" s="136"/>
      <c r="P46" s="136"/>
      <c r="Q46" s="136">
        <f t="shared" si="0"/>
        <v>14728162.560000001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14728162.560000001</v>
      </c>
      <c r="V46" s="97"/>
    </row>
    <row r="47" spans="2:22" x14ac:dyDescent="0.2">
      <c r="B47" s="95"/>
      <c r="C47" s="98" t="s">
        <v>105</v>
      </c>
      <c r="D47" s="99" t="s">
        <v>104</v>
      </c>
      <c r="E47" s="100">
        <v>2943755.5700000022</v>
      </c>
      <c r="F47" s="100">
        <v>3579296.9700000025</v>
      </c>
      <c r="G47" s="100">
        <v>4258693.4999999991</v>
      </c>
      <c r="H47" s="100">
        <v>3946416.5199999982</v>
      </c>
      <c r="I47" s="100"/>
      <c r="J47" s="100"/>
      <c r="K47" s="100"/>
      <c r="L47" s="100"/>
      <c r="M47" s="100"/>
      <c r="N47" s="100"/>
      <c r="O47" s="100"/>
      <c r="P47" s="100"/>
      <c r="Q47" s="100">
        <f t="shared" si="0"/>
        <v>14728162.560000001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14728162.560000001</v>
      </c>
      <c r="V47" s="97"/>
    </row>
    <row r="48" spans="2:22" x14ac:dyDescent="0.2">
      <c r="B48" s="95"/>
      <c r="C48" s="133" t="s">
        <v>106</v>
      </c>
      <c r="D48" s="134" t="s">
        <v>107</v>
      </c>
      <c r="E48" s="136">
        <v>732653.75999999989</v>
      </c>
      <c r="F48" s="136">
        <v>1008228.69</v>
      </c>
      <c r="G48" s="136">
        <v>1259738.49</v>
      </c>
      <c r="H48" s="136">
        <v>1032743.4799999999</v>
      </c>
      <c r="I48" s="136"/>
      <c r="J48" s="136"/>
      <c r="K48" s="136"/>
      <c r="L48" s="136"/>
      <c r="M48" s="136"/>
      <c r="N48" s="136"/>
      <c r="O48" s="136"/>
      <c r="P48" s="136"/>
      <c r="Q48" s="136">
        <f t="shared" si="0"/>
        <v>4033364.4199999995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4033364.4199999995</v>
      </c>
      <c r="V48" s="97"/>
    </row>
    <row r="49" spans="2:22" x14ac:dyDescent="0.2">
      <c r="B49" s="95"/>
      <c r="C49" s="98" t="s">
        <v>108</v>
      </c>
      <c r="D49" s="99" t="s">
        <v>107</v>
      </c>
      <c r="E49" s="100">
        <v>732653.75999999989</v>
      </c>
      <c r="F49" s="100">
        <v>1008228.69</v>
      </c>
      <c r="G49" s="100">
        <v>1259738.49</v>
      </c>
      <c r="H49" s="100">
        <v>1032743.4799999999</v>
      </c>
      <c r="I49" s="100"/>
      <c r="J49" s="100"/>
      <c r="K49" s="100"/>
      <c r="L49" s="100"/>
      <c r="M49" s="100"/>
      <c r="N49" s="100"/>
      <c r="O49" s="100"/>
      <c r="P49" s="100"/>
      <c r="Q49" s="100">
        <f t="shared" si="0"/>
        <v>4033364.4199999995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4033364.4199999995</v>
      </c>
      <c r="V49" s="97"/>
    </row>
    <row r="50" spans="2:22" x14ac:dyDescent="0.2">
      <c r="B50" s="95"/>
      <c r="C50" s="133" t="s">
        <v>109</v>
      </c>
      <c r="D50" s="134" t="s">
        <v>110</v>
      </c>
      <c r="E50" s="136">
        <v>0</v>
      </c>
      <c r="F50" s="136">
        <v>0</v>
      </c>
      <c r="G50" s="136">
        <v>0</v>
      </c>
      <c r="H50" s="136">
        <v>0</v>
      </c>
      <c r="I50" s="136"/>
      <c r="J50" s="136"/>
      <c r="K50" s="136"/>
      <c r="L50" s="136"/>
      <c r="M50" s="136"/>
      <c r="N50" s="136"/>
      <c r="O50" s="136"/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111</v>
      </c>
      <c r="D51" s="99" t="s">
        <v>110</v>
      </c>
      <c r="E51" s="100">
        <v>0</v>
      </c>
      <c r="F51" s="100">
        <v>0</v>
      </c>
      <c r="G51" s="100">
        <v>0</v>
      </c>
      <c r="H51" s="100">
        <v>0</v>
      </c>
      <c r="I51" s="100"/>
      <c r="J51" s="100"/>
      <c r="K51" s="100"/>
      <c r="L51" s="100"/>
      <c r="M51" s="100"/>
      <c r="N51" s="100"/>
      <c r="O51" s="100"/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112</v>
      </c>
      <c r="D52" s="134" t="s">
        <v>113</v>
      </c>
      <c r="E52" s="136">
        <v>1329523.3699999987</v>
      </c>
      <c r="F52" s="136">
        <v>1840298.6100000003</v>
      </c>
      <c r="G52" s="136">
        <v>2669830.7199999993</v>
      </c>
      <c r="H52" s="136">
        <v>2335879.2000000007</v>
      </c>
      <c r="I52" s="136"/>
      <c r="J52" s="136"/>
      <c r="K52" s="136"/>
      <c r="L52" s="136"/>
      <c r="M52" s="136"/>
      <c r="N52" s="136"/>
      <c r="O52" s="136"/>
      <c r="P52" s="136"/>
      <c r="Q52" s="136">
        <f t="shared" si="0"/>
        <v>8175531.8999999985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8175531.8999999985</v>
      </c>
      <c r="V52" s="97"/>
    </row>
    <row r="53" spans="2:22" x14ac:dyDescent="0.2">
      <c r="B53" s="95"/>
      <c r="C53" s="98" t="s">
        <v>114</v>
      </c>
      <c r="D53" s="99" t="s">
        <v>113</v>
      </c>
      <c r="E53" s="100">
        <v>1329523.3699999987</v>
      </c>
      <c r="F53" s="100">
        <v>1840298.6100000003</v>
      </c>
      <c r="G53" s="100">
        <v>2669830.7199999993</v>
      </c>
      <c r="H53" s="100">
        <v>2335879.2000000007</v>
      </c>
      <c r="I53" s="100"/>
      <c r="J53" s="100"/>
      <c r="K53" s="100"/>
      <c r="L53" s="100"/>
      <c r="M53" s="100"/>
      <c r="N53" s="100"/>
      <c r="O53" s="100"/>
      <c r="P53" s="100"/>
      <c r="Q53" s="100">
        <f t="shared" si="0"/>
        <v>8175531.8999999985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8175531.8999999985</v>
      </c>
      <c r="V53" s="97"/>
    </row>
    <row r="54" spans="2:22" x14ac:dyDescent="0.2">
      <c r="B54" s="95"/>
      <c r="C54" s="131" t="s">
        <v>115</v>
      </c>
      <c r="D54" s="132" t="s">
        <v>116</v>
      </c>
      <c r="E54" s="135">
        <v>4576098.2700000014</v>
      </c>
      <c r="F54" s="135">
        <v>15420050.409999998</v>
      </c>
      <c r="G54" s="135">
        <v>19638338.960000001</v>
      </c>
      <c r="H54" s="135">
        <v>21877992.75</v>
      </c>
      <c r="I54" s="135"/>
      <c r="J54" s="135"/>
      <c r="K54" s="135"/>
      <c r="L54" s="135"/>
      <c r="M54" s="135"/>
      <c r="N54" s="135"/>
      <c r="O54" s="135"/>
      <c r="P54" s="135"/>
      <c r="Q54" s="135">
        <f t="shared" si="0"/>
        <v>61512480.390000001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61512480.390000001</v>
      </c>
      <c r="V54" s="97"/>
    </row>
    <row r="55" spans="2:22" x14ac:dyDescent="0.2">
      <c r="B55" s="95"/>
      <c r="C55" s="133" t="s">
        <v>117</v>
      </c>
      <c r="D55" s="134" t="s">
        <v>118</v>
      </c>
      <c r="E55" s="136">
        <v>1308445.5000000005</v>
      </c>
      <c r="F55" s="136">
        <v>1936863.6599999988</v>
      </c>
      <c r="G55" s="136">
        <v>3280923.7399999993</v>
      </c>
      <c r="H55" s="136">
        <v>2251635.9500000016</v>
      </c>
      <c r="I55" s="136"/>
      <c r="J55" s="136"/>
      <c r="K55" s="136"/>
      <c r="L55" s="136"/>
      <c r="M55" s="136"/>
      <c r="N55" s="136"/>
      <c r="O55" s="136"/>
      <c r="P55" s="136"/>
      <c r="Q55" s="136">
        <f t="shared" si="0"/>
        <v>8777868.8499999996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8777868.8499999996</v>
      </c>
      <c r="V55" s="97"/>
    </row>
    <row r="56" spans="2:22" x14ac:dyDescent="0.2">
      <c r="B56" s="95"/>
      <c r="C56" s="98" t="s">
        <v>119</v>
      </c>
      <c r="D56" s="99" t="s">
        <v>120</v>
      </c>
      <c r="E56" s="100">
        <v>1308445.5000000005</v>
      </c>
      <c r="F56" s="100">
        <v>1936863.6599999988</v>
      </c>
      <c r="G56" s="100">
        <v>3280923.7399999993</v>
      </c>
      <c r="H56" s="100">
        <v>2251635.9500000016</v>
      </c>
      <c r="I56" s="100"/>
      <c r="J56" s="100"/>
      <c r="K56" s="100"/>
      <c r="L56" s="100"/>
      <c r="M56" s="100"/>
      <c r="N56" s="100"/>
      <c r="O56" s="100"/>
      <c r="P56" s="100"/>
      <c r="Q56" s="100">
        <f t="shared" si="0"/>
        <v>8777868.8499999996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8777868.8499999996</v>
      </c>
      <c r="V56" s="97"/>
    </row>
    <row r="57" spans="2:22" x14ac:dyDescent="0.2">
      <c r="B57" s="95"/>
      <c r="C57" s="98" t="s">
        <v>121</v>
      </c>
      <c r="D57" s="99" t="s">
        <v>122</v>
      </c>
      <c r="E57" s="100">
        <v>0</v>
      </c>
      <c r="F57" s="100">
        <v>0</v>
      </c>
      <c r="G57" s="100">
        <v>0</v>
      </c>
      <c r="H57" s="100">
        <v>0</v>
      </c>
      <c r="I57" s="100"/>
      <c r="J57" s="100"/>
      <c r="K57" s="100"/>
      <c r="L57" s="100"/>
      <c r="M57" s="100"/>
      <c r="N57" s="100"/>
      <c r="O57" s="100"/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123</v>
      </c>
      <c r="D58" s="134" t="s">
        <v>124</v>
      </c>
      <c r="E58" s="136">
        <v>950768.16999999993</v>
      </c>
      <c r="F58" s="136">
        <v>1253331.5099999995</v>
      </c>
      <c r="G58" s="136">
        <v>615603.66999999993</v>
      </c>
      <c r="H58" s="136">
        <v>6629029.6299999999</v>
      </c>
      <c r="I58" s="136"/>
      <c r="J58" s="136"/>
      <c r="K58" s="136"/>
      <c r="L58" s="136"/>
      <c r="M58" s="136"/>
      <c r="N58" s="136"/>
      <c r="O58" s="136"/>
      <c r="P58" s="136"/>
      <c r="Q58" s="136">
        <f t="shared" si="0"/>
        <v>9448732.9800000004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9448732.9800000004</v>
      </c>
      <c r="V58" s="97"/>
    </row>
    <row r="59" spans="2:22" x14ac:dyDescent="0.2">
      <c r="B59" s="95"/>
      <c r="C59" s="98" t="s">
        <v>125</v>
      </c>
      <c r="D59" s="99" t="s">
        <v>126</v>
      </c>
      <c r="E59" s="100">
        <v>927420.27</v>
      </c>
      <c r="F59" s="100">
        <v>1230051.7499999995</v>
      </c>
      <c r="G59" s="100">
        <v>590290.70999999985</v>
      </c>
      <c r="H59" s="100">
        <v>6585344.8699999992</v>
      </c>
      <c r="I59" s="100"/>
      <c r="J59" s="100"/>
      <c r="K59" s="100"/>
      <c r="L59" s="100"/>
      <c r="M59" s="100"/>
      <c r="N59" s="100"/>
      <c r="O59" s="100"/>
      <c r="P59" s="100"/>
      <c r="Q59" s="100">
        <f t="shared" si="0"/>
        <v>9333107.5999999978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9333107.5999999978</v>
      </c>
      <c r="V59" s="97"/>
    </row>
    <row r="60" spans="2:22" x14ac:dyDescent="0.2">
      <c r="B60" s="95"/>
      <c r="C60" s="98" t="s">
        <v>127</v>
      </c>
      <c r="D60" s="99" t="s">
        <v>128</v>
      </c>
      <c r="E60" s="100">
        <v>9970.0800000000017</v>
      </c>
      <c r="F60" s="100">
        <v>9601.7900000000009</v>
      </c>
      <c r="G60" s="100">
        <v>9761.65</v>
      </c>
      <c r="H60" s="100">
        <v>28939.32</v>
      </c>
      <c r="I60" s="100"/>
      <c r="J60" s="100"/>
      <c r="K60" s="100"/>
      <c r="L60" s="100"/>
      <c r="M60" s="100"/>
      <c r="N60" s="100"/>
      <c r="O60" s="100"/>
      <c r="P60" s="100"/>
      <c r="Q60" s="100">
        <f t="shared" si="0"/>
        <v>58272.840000000004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58272.840000000004</v>
      </c>
      <c r="V60" s="97"/>
    </row>
    <row r="61" spans="2:22" x14ac:dyDescent="0.2">
      <c r="B61" s="95"/>
      <c r="C61" s="98" t="s">
        <v>129</v>
      </c>
      <c r="D61" s="99" t="s">
        <v>130</v>
      </c>
      <c r="E61" s="100">
        <v>13377.82</v>
      </c>
      <c r="F61" s="100">
        <v>13677.97</v>
      </c>
      <c r="G61" s="100">
        <v>15551.31</v>
      </c>
      <c r="H61" s="100">
        <v>14745.439999999997</v>
      </c>
      <c r="I61" s="100"/>
      <c r="J61" s="100"/>
      <c r="K61" s="100"/>
      <c r="L61" s="100"/>
      <c r="M61" s="100"/>
      <c r="N61" s="100"/>
      <c r="O61" s="100"/>
      <c r="P61" s="100"/>
      <c r="Q61" s="100">
        <f t="shared" si="0"/>
        <v>57352.539999999994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57352.539999999994</v>
      </c>
      <c r="V61" s="97"/>
    </row>
    <row r="62" spans="2:22" x14ac:dyDescent="0.2">
      <c r="B62" s="95"/>
      <c r="C62" s="133" t="s">
        <v>131</v>
      </c>
      <c r="D62" s="134" t="s">
        <v>132</v>
      </c>
      <c r="E62" s="136">
        <v>10014.16</v>
      </c>
      <c r="F62" s="136">
        <v>15756.690000000006</v>
      </c>
      <c r="G62" s="136">
        <v>24563.950000000004</v>
      </c>
      <c r="H62" s="136">
        <v>20839.829999999998</v>
      </c>
      <c r="I62" s="136"/>
      <c r="J62" s="136"/>
      <c r="K62" s="136"/>
      <c r="L62" s="136"/>
      <c r="M62" s="136"/>
      <c r="N62" s="136"/>
      <c r="O62" s="136"/>
      <c r="P62" s="136"/>
      <c r="Q62" s="136">
        <f t="shared" si="0"/>
        <v>71174.63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71174.63</v>
      </c>
      <c r="V62" s="97"/>
    </row>
    <row r="63" spans="2:22" x14ac:dyDescent="0.2">
      <c r="B63" s="95"/>
      <c r="C63" s="98" t="s">
        <v>133</v>
      </c>
      <c r="D63" s="99" t="s">
        <v>134</v>
      </c>
      <c r="E63" s="100">
        <v>0</v>
      </c>
      <c r="F63" s="100">
        <v>0</v>
      </c>
      <c r="G63" s="100">
        <v>0</v>
      </c>
      <c r="H63" s="100">
        <v>0</v>
      </c>
      <c r="I63" s="100"/>
      <c r="J63" s="100"/>
      <c r="K63" s="100"/>
      <c r="L63" s="100"/>
      <c r="M63" s="100"/>
      <c r="N63" s="100"/>
      <c r="O63" s="100"/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135</v>
      </c>
      <c r="D64" s="99" t="s">
        <v>136</v>
      </c>
      <c r="E64" s="100">
        <v>10014.16</v>
      </c>
      <c r="F64" s="100">
        <v>15756.690000000006</v>
      </c>
      <c r="G64" s="100">
        <v>24563.950000000004</v>
      </c>
      <c r="H64" s="100">
        <v>20839.829999999998</v>
      </c>
      <c r="I64" s="100"/>
      <c r="J64" s="100"/>
      <c r="K64" s="100"/>
      <c r="L64" s="100"/>
      <c r="M64" s="100"/>
      <c r="N64" s="100"/>
      <c r="O64" s="100"/>
      <c r="P64" s="100"/>
      <c r="Q64" s="100">
        <f t="shared" si="0"/>
        <v>71174.63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71174.63</v>
      </c>
      <c r="V64" s="97"/>
    </row>
    <row r="65" spans="2:22" x14ac:dyDescent="0.2">
      <c r="B65" s="95"/>
      <c r="C65" s="98" t="s">
        <v>137</v>
      </c>
      <c r="D65" s="99" t="s">
        <v>138</v>
      </c>
      <c r="E65" s="100">
        <v>0</v>
      </c>
      <c r="F65" s="100">
        <v>0</v>
      </c>
      <c r="G65" s="100">
        <v>0</v>
      </c>
      <c r="H65" s="100">
        <v>0</v>
      </c>
      <c r="I65" s="100"/>
      <c r="J65" s="100"/>
      <c r="K65" s="100"/>
      <c r="L65" s="100"/>
      <c r="M65" s="100"/>
      <c r="N65" s="100"/>
      <c r="O65" s="100"/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139</v>
      </c>
      <c r="D66" s="99" t="s">
        <v>140</v>
      </c>
      <c r="E66" s="100">
        <v>0</v>
      </c>
      <c r="F66" s="100">
        <v>0</v>
      </c>
      <c r="G66" s="100">
        <v>0</v>
      </c>
      <c r="H66" s="100">
        <v>0</v>
      </c>
      <c r="I66" s="100"/>
      <c r="J66" s="100"/>
      <c r="K66" s="100"/>
      <c r="L66" s="100"/>
      <c r="M66" s="100"/>
      <c r="N66" s="100"/>
      <c r="O66" s="100"/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141</v>
      </c>
      <c r="D67" s="99" t="s">
        <v>142</v>
      </c>
      <c r="E67" s="100">
        <v>0</v>
      </c>
      <c r="F67" s="100">
        <v>0</v>
      </c>
      <c r="G67" s="100">
        <v>0</v>
      </c>
      <c r="H67" s="100">
        <v>0</v>
      </c>
      <c r="I67" s="100"/>
      <c r="J67" s="100"/>
      <c r="K67" s="100"/>
      <c r="L67" s="100"/>
      <c r="M67" s="100"/>
      <c r="N67" s="100"/>
      <c r="O67" s="100"/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143</v>
      </c>
      <c r="D68" s="99" t="s">
        <v>144</v>
      </c>
      <c r="E68" s="100">
        <v>0</v>
      </c>
      <c r="F68" s="100">
        <v>0</v>
      </c>
      <c r="G68" s="100">
        <v>0</v>
      </c>
      <c r="H68" s="100">
        <v>0</v>
      </c>
      <c r="I68" s="100"/>
      <c r="J68" s="100"/>
      <c r="K68" s="100"/>
      <c r="L68" s="100"/>
      <c r="M68" s="100"/>
      <c r="N68" s="100"/>
      <c r="O68" s="100"/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145</v>
      </c>
      <c r="D69" s="134" t="s">
        <v>146</v>
      </c>
      <c r="E69" s="136">
        <v>53265.139999999992</v>
      </c>
      <c r="F69" s="136">
        <v>72257.459999999992</v>
      </c>
      <c r="G69" s="136">
        <v>133178.69999999995</v>
      </c>
      <c r="H69" s="136">
        <v>383455.09000000008</v>
      </c>
      <c r="I69" s="136"/>
      <c r="J69" s="136"/>
      <c r="K69" s="136"/>
      <c r="L69" s="136"/>
      <c r="M69" s="136"/>
      <c r="N69" s="136"/>
      <c r="O69" s="136"/>
      <c r="P69" s="136"/>
      <c r="Q69" s="136">
        <f t="shared" si="0"/>
        <v>642156.39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642156.39</v>
      </c>
      <c r="V69" s="97"/>
    </row>
    <row r="70" spans="2:22" x14ac:dyDescent="0.2">
      <c r="B70" s="95"/>
      <c r="C70" s="98" t="s">
        <v>147</v>
      </c>
      <c r="D70" s="99" t="s">
        <v>148</v>
      </c>
      <c r="E70" s="100">
        <v>0</v>
      </c>
      <c r="F70" s="100">
        <v>0</v>
      </c>
      <c r="G70" s="100">
        <v>0</v>
      </c>
      <c r="H70" s="100">
        <v>0</v>
      </c>
      <c r="I70" s="100"/>
      <c r="J70" s="100"/>
      <c r="K70" s="100"/>
      <c r="L70" s="100"/>
      <c r="M70" s="100"/>
      <c r="N70" s="100"/>
      <c r="O70" s="100"/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149</v>
      </c>
      <c r="D71" s="99" t="s">
        <v>150</v>
      </c>
      <c r="E71" s="100">
        <v>0</v>
      </c>
      <c r="F71" s="100">
        <v>0</v>
      </c>
      <c r="G71" s="100">
        <v>0</v>
      </c>
      <c r="H71" s="100">
        <v>0</v>
      </c>
      <c r="I71" s="100"/>
      <c r="J71" s="100"/>
      <c r="K71" s="100"/>
      <c r="L71" s="100"/>
      <c r="M71" s="100"/>
      <c r="N71" s="100"/>
      <c r="O71" s="100"/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151</v>
      </c>
      <c r="D72" s="99" t="s">
        <v>152</v>
      </c>
      <c r="E72" s="100">
        <v>53265.139999999992</v>
      </c>
      <c r="F72" s="100">
        <v>72257.459999999992</v>
      </c>
      <c r="G72" s="100">
        <v>133178.69999999995</v>
      </c>
      <c r="H72" s="100">
        <v>383455.09000000008</v>
      </c>
      <c r="I72" s="100"/>
      <c r="J72" s="100"/>
      <c r="K72" s="100"/>
      <c r="L72" s="100"/>
      <c r="M72" s="100"/>
      <c r="N72" s="100"/>
      <c r="O72" s="100"/>
      <c r="P72" s="100"/>
      <c r="Q72" s="100">
        <f t="shared" si="1"/>
        <v>642156.39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642156.39</v>
      </c>
      <c r="V72" s="97"/>
    </row>
    <row r="73" spans="2:22" x14ac:dyDescent="0.2">
      <c r="B73" s="95"/>
      <c r="C73" s="133" t="s">
        <v>153</v>
      </c>
      <c r="D73" s="134" t="s">
        <v>154</v>
      </c>
      <c r="E73" s="136">
        <v>254862.24000000002</v>
      </c>
      <c r="F73" s="136">
        <v>8344896.2699999996</v>
      </c>
      <c r="G73" s="136">
        <v>10861807.85</v>
      </c>
      <c r="H73" s="136">
        <v>11196541.740000002</v>
      </c>
      <c r="I73" s="136"/>
      <c r="J73" s="136"/>
      <c r="K73" s="136"/>
      <c r="L73" s="136"/>
      <c r="M73" s="136"/>
      <c r="N73" s="136"/>
      <c r="O73" s="136"/>
      <c r="P73" s="136"/>
      <c r="Q73" s="136">
        <f t="shared" si="1"/>
        <v>30658108.100000001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30658108.100000001</v>
      </c>
      <c r="V73" s="97"/>
    </row>
    <row r="74" spans="2:22" x14ac:dyDescent="0.2">
      <c r="B74" s="95"/>
      <c r="C74" s="98" t="s">
        <v>155</v>
      </c>
      <c r="D74" s="99" t="s">
        <v>156</v>
      </c>
      <c r="E74" s="100">
        <v>111455.52</v>
      </c>
      <c r="F74" s="100">
        <v>6761810.1799999997</v>
      </c>
      <c r="G74" s="100">
        <v>7823558.0499999989</v>
      </c>
      <c r="H74" s="100">
        <v>9555356.7100000009</v>
      </c>
      <c r="I74" s="100"/>
      <c r="J74" s="100"/>
      <c r="K74" s="100"/>
      <c r="L74" s="100"/>
      <c r="M74" s="100"/>
      <c r="N74" s="100"/>
      <c r="O74" s="100"/>
      <c r="P74" s="100"/>
      <c r="Q74" s="100">
        <f t="shared" si="1"/>
        <v>24252180.460000001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24252180.460000001</v>
      </c>
      <c r="V74" s="97"/>
    </row>
    <row r="75" spans="2:22" x14ac:dyDescent="0.2">
      <c r="B75" s="95"/>
      <c r="C75" s="98" t="s">
        <v>157</v>
      </c>
      <c r="D75" s="99" t="s">
        <v>158</v>
      </c>
      <c r="E75" s="100">
        <v>114037.81000000001</v>
      </c>
      <c r="F75" s="100">
        <v>147391.16</v>
      </c>
      <c r="G75" s="100">
        <v>156766.45999999996</v>
      </c>
      <c r="H75" s="100">
        <v>372651.90000000014</v>
      </c>
      <c r="I75" s="100"/>
      <c r="J75" s="100"/>
      <c r="K75" s="100"/>
      <c r="L75" s="100"/>
      <c r="M75" s="100"/>
      <c r="N75" s="100"/>
      <c r="O75" s="100"/>
      <c r="P75" s="100"/>
      <c r="Q75" s="100">
        <f t="shared" si="1"/>
        <v>790847.33000000007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790847.33000000007</v>
      </c>
      <c r="V75" s="97"/>
    </row>
    <row r="76" spans="2:22" x14ac:dyDescent="0.2">
      <c r="B76" s="95"/>
      <c r="C76" s="98" t="s">
        <v>159</v>
      </c>
      <c r="D76" s="99" t="s">
        <v>34</v>
      </c>
      <c r="E76" s="100">
        <v>24166.99</v>
      </c>
      <c r="F76" s="100">
        <v>1423530.1800000002</v>
      </c>
      <c r="G76" s="100">
        <v>2780756.0100000002</v>
      </c>
      <c r="H76" s="100">
        <v>1246102.83</v>
      </c>
      <c r="I76" s="100"/>
      <c r="J76" s="100"/>
      <c r="K76" s="100"/>
      <c r="L76" s="100"/>
      <c r="M76" s="100"/>
      <c r="N76" s="100"/>
      <c r="O76" s="100"/>
      <c r="P76" s="100"/>
      <c r="Q76" s="100">
        <f t="shared" si="1"/>
        <v>5474556.0100000007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5474556.0100000007</v>
      </c>
      <c r="V76" s="97"/>
    </row>
    <row r="77" spans="2:22" x14ac:dyDescent="0.2">
      <c r="B77" s="95"/>
      <c r="C77" s="98" t="s">
        <v>160</v>
      </c>
      <c r="D77" s="99" t="s">
        <v>35</v>
      </c>
      <c r="E77" s="100">
        <v>5201.9199999999992</v>
      </c>
      <c r="F77" s="100">
        <v>12164.75</v>
      </c>
      <c r="G77" s="100">
        <v>100727.33</v>
      </c>
      <c r="H77" s="100">
        <v>22430.3</v>
      </c>
      <c r="I77" s="100"/>
      <c r="J77" s="100"/>
      <c r="K77" s="100"/>
      <c r="L77" s="100"/>
      <c r="M77" s="100"/>
      <c r="N77" s="100"/>
      <c r="O77" s="100"/>
      <c r="P77" s="100"/>
      <c r="Q77" s="100">
        <f t="shared" si="1"/>
        <v>140524.29999999999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140524.29999999999</v>
      </c>
      <c r="V77" s="97"/>
    </row>
    <row r="78" spans="2:22" x14ac:dyDescent="0.2">
      <c r="B78" s="95"/>
      <c r="C78" s="98" t="s">
        <v>161</v>
      </c>
      <c r="D78" s="99" t="s">
        <v>162</v>
      </c>
      <c r="E78" s="100">
        <v>0</v>
      </c>
      <c r="F78" s="100">
        <v>0</v>
      </c>
      <c r="G78" s="100">
        <v>0</v>
      </c>
      <c r="H78" s="100">
        <v>0</v>
      </c>
      <c r="I78" s="100"/>
      <c r="J78" s="100"/>
      <c r="K78" s="100"/>
      <c r="L78" s="100"/>
      <c r="M78" s="100"/>
      <c r="N78" s="100"/>
      <c r="O78" s="100"/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163</v>
      </c>
      <c r="D79" s="134" t="s">
        <v>164</v>
      </c>
      <c r="E79" s="136">
        <v>1509476.36</v>
      </c>
      <c r="F79" s="136">
        <v>1483481.97</v>
      </c>
      <c r="G79" s="136">
        <v>1696133.33</v>
      </c>
      <c r="H79" s="136">
        <v>125708.33</v>
      </c>
      <c r="I79" s="136"/>
      <c r="J79" s="136"/>
      <c r="K79" s="136"/>
      <c r="L79" s="136"/>
      <c r="M79" s="136"/>
      <c r="N79" s="136"/>
      <c r="O79" s="136"/>
      <c r="P79" s="136"/>
      <c r="Q79" s="136">
        <f t="shared" si="1"/>
        <v>4814799.99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4814799.99</v>
      </c>
      <c r="V79" s="97"/>
    </row>
    <row r="80" spans="2:22" x14ac:dyDescent="0.2">
      <c r="B80" s="95"/>
      <c r="C80" s="98" t="s">
        <v>165</v>
      </c>
      <c r="D80" s="99" t="s">
        <v>164</v>
      </c>
      <c r="E80" s="100">
        <v>1509476.36</v>
      </c>
      <c r="F80" s="100">
        <v>1483481.97</v>
      </c>
      <c r="G80" s="100">
        <v>1696133.33</v>
      </c>
      <c r="H80" s="100">
        <v>125708.33</v>
      </c>
      <c r="I80" s="100"/>
      <c r="J80" s="100"/>
      <c r="K80" s="100"/>
      <c r="L80" s="100"/>
      <c r="M80" s="100"/>
      <c r="N80" s="100"/>
      <c r="O80" s="100"/>
      <c r="P80" s="100"/>
      <c r="Q80" s="100">
        <f t="shared" si="1"/>
        <v>4814799.99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4814799.99</v>
      </c>
      <c r="V80" s="97"/>
    </row>
    <row r="81" spans="2:22" x14ac:dyDescent="0.2">
      <c r="B81" s="95"/>
      <c r="C81" s="133" t="s">
        <v>166</v>
      </c>
      <c r="D81" s="134" t="s">
        <v>167</v>
      </c>
      <c r="E81" s="136">
        <v>71297.790000000008</v>
      </c>
      <c r="F81" s="136">
        <v>1800122.2000000002</v>
      </c>
      <c r="G81" s="136">
        <v>2436627.9500000002</v>
      </c>
      <c r="H81" s="136">
        <v>766244.65</v>
      </c>
      <c r="I81" s="136"/>
      <c r="J81" s="136"/>
      <c r="K81" s="136"/>
      <c r="L81" s="136"/>
      <c r="M81" s="136"/>
      <c r="N81" s="136"/>
      <c r="O81" s="136"/>
      <c r="P81" s="136"/>
      <c r="Q81" s="136">
        <f t="shared" si="1"/>
        <v>5074292.5900000008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5074292.5900000008</v>
      </c>
      <c r="V81" s="97"/>
    </row>
    <row r="82" spans="2:22" x14ac:dyDescent="0.2">
      <c r="B82" s="95"/>
      <c r="C82" s="98" t="s">
        <v>168</v>
      </c>
      <c r="D82" s="99" t="s">
        <v>169</v>
      </c>
      <c r="E82" s="100">
        <v>0</v>
      </c>
      <c r="F82" s="100">
        <v>0</v>
      </c>
      <c r="G82" s="100">
        <v>0</v>
      </c>
      <c r="H82" s="100">
        <v>0</v>
      </c>
      <c r="I82" s="100"/>
      <c r="J82" s="100"/>
      <c r="K82" s="100"/>
      <c r="L82" s="100"/>
      <c r="M82" s="100"/>
      <c r="N82" s="100"/>
      <c r="O82" s="100"/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170</v>
      </c>
      <c r="D83" s="99" t="s">
        <v>171</v>
      </c>
      <c r="E83" s="100">
        <v>0</v>
      </c>
      <c r="F83" s="100">
        <v>0</v>
      </c>
      <c r="G83" s="100">
        <v>0</v>
      </c>
      <c r="H83" s="100">
        <v>0</v>
      </c>
      <c r="I83" s="100"/>
      <c r="J83" s="100"/>
      <c r="K83" s="100"/>
      <c r="L83" s="100"/>
      <c r="M83" s="100"/>
      <c r="N83" s="100"/>
      <c r="O83" s="100"/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172</v>
      </c>
      <c r="D84" s="99" t="s">
        <v>173</v>
      </c>
      <c r="E84" s="100">
        <v>36673.85</v>
      </c>
      <c r="F84" s="100">
        <v>1187455.7300000002</v>
      </c>
      <c r="G84" s="100">
        <v>685512.03</v>
      </c>
      <c r="H84" s="100">
        <v>621894.64</v>
      </c>
      <c r="I84" s="100"/>
      <c r="J84" s="100"/>
      <c r="K84" s="100"/>
      <c r="L84" s="100"/>
      <c r="M84" s="100"/>
      <c r="N84" s="100"/>
      <c r="O84" s="100"/>
      <c r="P84" s="100"/>
      <c r="Q84" s="100">
        <f t="shared" si="1"/>
        <v>2531536.2500000005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2531536.2500000005</v>
      </c>
      <c r="V84" s="97"/>
    </row>
    <row r="85" spans="2:22" x14ac:dyDescent="0.2">
      <c r="B85" s="95"/>
      <c r="C85" s="98" t="s">
        <v>174</v>
      </c>
      <c r="D85" s="99" t="s">
        <v>175</v>
      </c>
      <c r="E85" s="100">
        <v>34623.94</v>
      </c>
      <c r="F85" s="100">
        <v>612666.47</v>
      </c>
      <c r="G85" s="100">
        <v>1751115.92</v>
      </c>
      <c r="H85" s="100">
        <v>144350.00999999998</v>
      </c>
      <c r="I85" s="100"/>
      <c r="J85" s="100"/>
      <c r="K85" s="100"/>
      <c r="L85" s="100"/>
      <c r="M85" s="100"/>
      <c r="N85" s="100"/>
      <c r="O85" s="100"/>
      <c r="P85" s="100"/>
      <c r="Q85" s="100">
        <f t="shared" si="1"/>
        <v>2542756.34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2542756.34</v>
      </c>
      <c r="V85" s="97"/>
    </row>
    <row r="86" spans="2:22" x14ac:dyDescent="0.2">
      <c r="B86" s="95"/>
      <c r="C86" s="133" t="s">
        <v>176</v>
      </c>
      <c r="D86" s="134" t="s">
        <v>177</v>
      </c>
      <c r="E86" s="136">
        <v>408406.05</v>
      </c>
      <c r="F86" s="136">
        <v>498299.44</v>
      </c>
      <c r="G86" s="136">
        <v>571365.15</v>
      </c>
      <c r="H86" s="136">
        <v>488847.5</v>
      </c>
      <c r="I86" s="136"/>
      <c r="J86" s="136"/>
      <c r="K86" s="136"/>
      <c r="L86" s="136"/>
      <c r="M86" s="136"/>
      <c r="N86" s="136"/>
      <c r="O86" s="136"/>
      <c r="P86" s="136"/>
      <c r="Q86" s="136">
        <f t="shared" si="1"/>
        <v>1966918.1400000001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1966918.1400000001</v>
      </c>
      <c r="V86" s="97"/>
    </row>
    <row r="87" spans="2:22" ht="25.5" x14ac:dyDescent="0.2">
      <c r="B87" s="95"/>
      <c r="C87" s="98" t="s">
        <v>178</v>
      </c>
      <c r="D87" s="99" t="s">
        <v>179</v>
      </c>
      <c r="E87" s="100">
        <v>0</v>
      </c>
      <c r="F87" s="100">
        <v>0</v>
      </c>
      <c r="G87" s="100">
        <v>0</v>
      </c>
      <c r="H87" s="100">
        <v>0</v>
      </c>
      <c r="I87" s="100"/>
      <c r="J87" s="100"/>
      <c r="K87" s="100"/>
      <c r="L87" s="100"/>
      <c r="M87" s="100"/>
      <c r="N87" s="100"/>
      <c r="O87" s="100"/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180</v>
      </c>
      <c r="D88" s="99" t="s">
        <v>181</v>
      </c>
      <c r="E88" s="100">
        <v>382961.19</v>
      </c>
      <c r="F88" s="100">
        <v>464277.87</v>
      </c>
      <c r="G88" s="100">
        <v>517700.41</v>
      </c>
      <c r="H88" s="100">
        <v>453003</v>
      </c>
      <c r="I88" s="100"/>
      <c r="J88" s="100"/>
      <c r="K88" s="100"/>
      <c r="L88" s="100"/>
      <c r="M88" s="100"/>
      <c r="N88" s="100"/>
      <c r="O88" s="100"/>
      <c r="P88" s="100"/>
      <c r="Q88" s="100">
        <f t="shared" si="1"/>
        <v>1817942.47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1817942.47</v>
      </c>
      <c r="V88" s="97"/>
    </row>
    <row r="89" spans="2:22" x14ac:dyDescent="0.2">
      <c r="B89" s="95"/>
      <c r="C89" s="98" t="s">
        <v>182</v>
      </c>
      <c r="D89" s="99" t="s">
        <v>132</v>
      </c>
      <c r="E89" s="100">
        <v>0</v>
      </c>
      <c r="F89" s="100">
        <v>0</v>
      </c>
      <c r="G89" s="100">
        <v>0</v>
      </c>
      <c r="H89" s="100">
        <v>0</v>
      </c>
      <c r="I89" s="100"/>
      <c r="J89" s="100"/>
      <c r="K89" s="100"/>
      <c r="L89" s="100"/>
      <c r="M89" s="100"/>
      <c r="N89" s="100"/>
      <c r="O89" s="100"/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183</v>
      </c>
      <c r="D90" s="99" t="s">
        <v>184</v>
      </c>
      <c r="E90" s="100">
        <v>0</v>
      </c>
      <c r="F90" s="100">
        <v>0</v>
      </c>
      <c r="G90" s="100">
        <v>0</v>
      </c>
      <c r="H90" s="100">
        <v>0</v>
      </c>
      <c r="I90" s="100"/>
      <c r="J90" s="100"/>
      <c r="K90" s="100"/>
      <c r="L90" s="100"/>
      <c r="M90" s="100"/>
      <c r="N90" s="100"/>
      <c r="O90" s="100"/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185</v>
      </c>
      <c r="D91" s="99" t="s">
        <v>186</v>
      </c>
      <c r="E91" s="100">
        <v>0</v>
      </c>
      <c r="F91" s="100">
        <v>0</v>
      </c>
      <c r="G91" s="100">
        <v>0</v>
      </c>
      <c r="H91" s="100">
        <v>0</v>
      </c>
      <c r="I91" s="100"/>
      <c r="J91" s="100"/>
      <c r="K91" s="100"/>
      <c r="L91" s="100"/>
      <c r="M91" s="100"/>
      <c r="N91" s="100"/>
      <c r="O91" s="100"/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187</v>
      </c>
      <c r="D92" s="99" t="s">
        <v>188</v>
      </c>
      <c r="E92" s="100">
        <v>0</v>
      </c>
      <c r="F92" s="100">
        <v>0</v>
      </c>
      <c r="G92" s="100">
        <v>0</v>
      </c>
      <c r="H92" s="100">
        <v>0</v>
      </c>
      <c r="I92" s="100"/>
      <c r="J92" s="100"/>
      <c r="K92" s="100"/>
      <c r="L92" s="100"/>
      <c r="M92" s="100"/>
      <c r="N92" s="100"/>
      <c r="O92" s="100"/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189</v>
      </c>
      <c r="D93" s="99" t="s">
        <v>190</v>
      </c>
      <c r="E93" s="100">
        <v>25444.860000000008</v>
      </c>
      <c r="F93" s="100">
        <v>34021.57</v>
      </c>
      <c r="G93" s="100">
        <v>53664.740000000005</v>
      </c>
      <c r="H93" s="100">
        <v>35844.5</v>
      </c>
      <c r="I93" s="100"/>
      <c r="J93" s="100"/>
      <c r="K93" s="100"/>
      <c r="L93" s="100"/>
      <c r="M93" s="100"/>
      <c r="N93" s="100"/>
      <c r="O93" s="100"/>
      <c r="P93" s="100"/>
      <c r="Q93" s="100">
        <f t="shared" si="1"/>
        <v>148975.67000000001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148975.67000000001</v>
      </c>
      <c r="V93" s="97"/>
    </row>
    <row r="94" spans="2:22" x14ac:dyDescent="0.2">
      <c r="B94" s="95"/>
      <c r="C94" s="133" t="s">
        <v>191</v>
      </c>
      <c r="D94" s="134" t="s">
        <v>192</v>
      </c>
      <c r="E94" s="136">
        <v>9562.86</v>
      </c>
      <c r="F94" s="136">
        <v>15041.21</v>
      </c>
      <c r="G94" s="136">
        <v>18134.62</v>
      </c>
      <c r="H94" s="136">
        <v>15690.029999999999</v>
      </c>
      <c r="I94" s="136"/>
      <c r="J94" s="136"/>
      <c r="K94" s="136"/>
      <c r="L94" s="136"/>
      <c r="M94" s="136"/>
      <c r="N94" s="136"/>
      <c r="O94" s="136"/>
      <c r="P94" s="136"/>
      <c r="Q94" s="136">
        <f t="shared" si="1"/>
        <v>58428.72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58428.72</v>
      </c>
      <c r="V94" s="97"/>
    </row>
    <row r="95" spans="2:22" x14ac:dyDescent="0.2">
      <c r="B95" s="95"/>
      <c r="C95" s="98" t="s">
        <v>193</v>
      </c>
      <c r="D95" s="99" t="s">
        <v>192</v>
      </c>
      <c r="E95" s="100">
        <v>9562.86</v>
      </c>
      <c r="F95" s="100">
        <v>15041.21</v>
      </c>
      <c r="G95" s="100">
        <v>18134.62</v>
      </c>
      <c r="H95" s="100">
        <v>15690.029999999999</v>
      </c>
      <c r="I95" s="100"/>
      <c r="J95" s="100"/>
      <c r="K95" s="100"/>
      <c r="L95" s="100"/>
      <c r="M95" s="100"/>
      <c r="N95" s="100"/>
      <c r="O95" s="100"/>
      <c r="P95" s="100"/>
      <c r="Q95" s="100">
        <f t="shared" si="1"/>
        <v>58428.72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58428.72</v>
      </c>
      <c r="V95" s="97"/>
    </row>
    <row r="96" spans="2:22" x14ac:dyDescent="0.2">
      <c r="B96" s="95"/>
      <c r="C96" s="131" t="s">
        <v>194</v>
      </c>
      <c r="D96" s="132" t="s">
        <v>195</v>
      </c>
      <c r="E96" s="135">
        <v>98414.7</v>
      </c>
      <c r="F96" s="135">
        <v>797938.85</v>
      </c>
      <c r="G96" s="135">
        <v>1862092.1300000001</v>
      </c>
      <c r="H96" s="135">
        <v>410362.52</v>
      </c>
      <c r="I96" s="135"/>
      <c r="J96" s="135"/>
      <c r="K96" s="135"/>
      <c r="L96" s="135"/>
      <c r="M96" s="135"/>
      <c r="N96" s="135"/>
      <c r="O96" s="135"/>
      <c r="P96" s="135"/>
      <c r="Q96" s="135">
        <f t="shared" si="1"/>
        <v>3168808.2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3168808.2</v>
      </c>
      <c r="V96" s="97"/>
    </row>
    <row r="97" spans="2:22" x14ac:dyDescent="0.2">
      <c r="B97" s="95"/>
      <c r="C97" s="133" t="s">
        <v>196</v>
      </c>
      <c r="D97" s="134" t="s">
        <v>197</v>
      </c>
      <c r="E97" s="136">
        <v>0</v>
      </c>
      <c r="F97" s="136">
        <v>0</v>
      </c>
      <c r="G97" s="136">
        <v>0</v>
      </c>
      <c r="H97" s="136">
        <v>0</v>
      </c>
      <c r="I97" s="136"/>
      <c r="J97" s="136"/>
      <c r="K97" s="136"/>
      <c r="L97" s="136"/>
      <c r="M97" s="136"/>
      <c r="N97" s="136"/>
      <c r="O97" s="136"/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198</v>
      </c>
      <c r="D98" s="99" t="s">
        <v>197</v>
      </c>
      <c r="E98" s="100">
        <v>0</v>
      </c>
      <c r="F98" s="100">
        <v>0</v>
      </c>
      <c r="G98" s="100">
        <v>0</v>
      </c>
      <c r="H98" s="100">
        <v>0</v>
      </c>
      <c r="I98" s="100"/>
      <c r="J98" s="100"/>
      <c r="K98" s="100"/>
      <c r="L98" s="100"/>
      <c r="M98" s="100"/>
      <c r="N98" s="100"/>
      <c r="O98" s="100"/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199</v>
      </c>
      <c r="D99" s="134" t="s">
        <v>200</v>
      </c>
      <c r="E99" s="136">
        <v>0</v>
      </c>
      <c r="F99" s="136">
        <v>0</v>
      </c>
      <c r="G99" s="136">
        <v>0</v>
      </c>
      <c r="H99" s="136">
        <v>0</v>
      </c>
      <c r="I99" s="136"/>
      <c r="J99" s="136"/>
      <c r="K99" s="136"/>
      <c r="L99" s="136"/>
      <c r="M99" s="136"/>
      <c r="N99" s="136"/>
      <c r="O99" s="136"/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201</v>
      </c>
      <c r="D100" s="99" t="s">
        <v>200</v>
      </c>
      <c r="E100" s="100">
        <v>0</v>
      </c>
      <c r="F100" s="100">
        <v>0</v>
      </c>
      <c r="G100" s="100">
        <v>0</v>
      </c>
      <c r="H100" s="100">
        <v>0</v>
      </c>
      <c r="I100" s="100"/>
      <c r="J100" s="100"/>
      <c r="K100" s="100"/>
      <c r="L100" s="100"/>
      <c r="M100" s="100"/>
      <c r="N100" s="100"/>
      <c r="O100" s="100"/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202</v>
      </c>
      <c r="D101" s="134" t="s">
        <v>203</v>
      </c>
      <c r="E101" s="136">
        <v>0</v>
      </c>
      <c r="F101" s="136">
        <v>0</v>
      </c>
      <c r="G101" s="136">
        <v>0</v>
      </c>
      <c r="H101" s="136">
        <v>0</v>
      </c>
      <c r="I101" s="136"/>
      <c r="J101" s="136"/>
      <c r="K101" s="136"/>
      <c r="L101" s="136"/>
      <c r="M101" s="136"/>
      <c r="N101" s="136"/>
      <c r="O101" s="136"/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204</v>
      </c>
      <c r="D102" s="99" t="s">
        <v>203</v>
      </c>
      <c r="E102" s="100">
        <v>0</v>
      </c>
      <c r="F102" s="100">
        <v>0</v>
      </c>
      <c r="G102" s="100">
        <v>0</v>
      </c>
      <c r="H102" s="100">
        <v>0</v>
      </c>
      <c r="I102" s="100"/>
      <c r="J102" s="100"/>
      <c r="K102" s="100"/>
      <c r="L102" s="100"/>
      <c r="M102" s="100"/>
      <c r="N102" s="100"/>
      <c r="O102" s="100"/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205</v>
      </c>
      <c r="D103" s="134" t="s">
        <v>206</v>
      </c>
      <c r="E103" s="136">
        <v>0</v>
      </c>
      <c r="F103" s="136">
        <v>0</v>
      </c>
      <c r="G103" s="136">
        <v>0</v>
      </c>
      <c r="H103" s="136">
        <v>0</v>
      </c>
      <c r="I103" s="136"/>
      <c r="J103" s="136"/>
      <c r="K103" s="136"/>
      <c r="L103" s="136"/>
      <c r="M103" s="136"/>
      <c r="N103" s="136"/>
      <c r="O103" s="136"/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207</v>
      </c>
      <c r="D104" s="99" t="s">
        <v>206</v>
      </c>
      <c r="E104" s="100">
        <v>0</v>
      </c>
      <c r="F104" s="100">
        <v>0</v>
      </c>
      <c r="G104" s="100">
        <v>0</v>
      </c>
      <c r="H104" s="100">
        <v>0</v>
      </c>
      <c r="I104" s="100"/>
      <c r="J104" s="100"/>
      <c r="K104" s="100"/>
      <c r="L104" s="100"/>
      <c r="M104" s="100"/>
      <c r="N104" s="100"/>
      <c r="O104" s="100"/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208</v>
      </c>
      <c r="D105" s="134" t="s">
        <v>209</v>
      </c>
      <c r="E105" s="136">
        <v>0</v>
      </c>
      <c r="F105" s="136">
        <v>0</v>
      </c>
      <c r="G105" s="136">
        <v>0</v>
      </c>
      <c r="H105" s="136">
        <v>0</v>
      </c>
      <c r="I105" s="136"/>
      <c r="J105" s="136"/>
      <c r="K105" s="136"/>
      <c r="L105" s="136"/>
      <c r="M105" s="136"/>
      <c r="N105" s="136"/>
      <c r="O105" s="136"/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210</v>
      </c>
      <c r="D106" s="99" t="s">
        <v>209</v>
      </c>
      <c r="E106" s="100">
        <v>0</v>
      </c>
      <c r="F106" s="100">
        <v>0</v>
      </c>
      <c r="G106" s="100">
        <v>0</v>
      </c>
      <c r="H106" s="100">
        <v>0</v>
      </c>
      <c r="I106" s="100"/>
      <c r="J106" s="100"/>
      <c r="K106" s="100"/>
      <c r="L106" s="100"/>
      <c r="M106" s="100"/>
      <c r="N106" s="100"/>
      <c r="O106" s="100"/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211</v>
      </c>
      <c r="D107" s="134" t="s">
        <v>212</v>
      </c>
      <c r="E107" s="136">
        <v>98414.7</v>
      </c>
      <c r="F107" s="136">
        <v>797938.85</v>
      </c>
      <c r="G107" s="136">
        <v>1862092.1300000001</v>
      </c>
      <c r="H107" s="136">
        <v>410362.52</v>
      </c>
      <c r="I107" s="136"/>
      <c r="J107" s="136"/>
      <c r="K107" s="136"/>
      <c r="L107" s="136"/>
      <c r="M107" s="136"/>
      <c r="N107" s="136"/>
      <c r="O107" s="136"/>
      <c r="P107" s="136"/>
      <c r="Q107" s="136">
        <f t="shared" si="1"/>
        <v>3168808.2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3168808.2</v>
      </c>
      <c r="V107" s="97"/>
    </row>
    <row r="108" spans="2:22" x14ac:dyDescent="0.2">
      <c r="B108" s="95"/>
      <c r="C108" s="98" t="s">
        <v>213</v>
      </c>
      <c r="D108" s="99" t="s">
        <v>212</v>
      </c>
      <c r="E108" s="100">
        <v>98414.7</v>
      </c>
      <c r="F108" s="100">
        <v>797938.85</v>
      </c>
      <c r="G108" s="100">
        <v>1862092.1300000001</v>
      </c>
      <c r="H108" s="100">
        <v>410362.52</v>
      </c>
      <c r="I108" s="100"/>
      <c r="J108" s="100"/>
      <c r="K108" s="100"/>
      <c r="L108" s="100"/>
      <c r="M108" s="100"/>
      <c r="N108" s="100"/>
      <c r="O108" s="100"/>
      <c r="P108" s="100"/>
      <c r="Q108" s="100">
        <f t="shared" si="1"/>
        <v>3168808.2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3168808.2</v>
      </c>
      <c r="V108" s="97"/>
    </row>
    <row r="109" spans="2:22" x14ac:dyDescent="0.2">
      <c r="B109" s="95"/>
      <c r="C109" s="131" t="s">
        <v>214</v>
      </c>
      <c r="D109" s="132" t="s">
        <v>215</v>
      </c>
      <c r="E109" s="135">
        <v>266807.01000000007</v>
      </c>
      <c r="F109" s="135">
        <v>390982.63000000018</v>
      </c>
      <c r="G109" s="135">
        <v>722765.12</v>
      </c>
      <c r="H109" s="135">
        <v>575019.68999999994</v>
      </c>
      <c r="I109" s="135"/>
      <c r="J109" s="135"/>
      <c r="K109" s="135"/>
      <c r="L109" s="135"/>
      <c r="M109" s="135"/>
      <c r="N109" s="135"/>
      <c r="O109" s="135"/>
      <c r="P109" s="135"/>
      <c r="Q109" s="135">
        <f t="shared" si="1"/>
        <v>1955574.4500000002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1955574.4500000002</v>
      </c>
      <c r="V109" s="97"/>
    </row>
    <row r="110" spans="2:22" x14ac:dyDescent="0.2">
      <c r="B110" s="95"/>
      <c r="C110" s="133" t="s">
        <v>216</v>
      </c>
      <c r="D110" s="134" t="s">
        <v>217</v>
      </c>
      <c r="E110" s="136">
        <v>0</v>
      </c>
      <c r="F110" s="136">
        <v>0</v>
      </c>
      <c r="G110" s="136">
        <v>0</v>
      </c>
      <c r="H110" s="136">
        <v>0</v>
      </c>
      <c r="I110" s="136"/>
      <c r="J110" s="136"/>
      <c r="K110" s="136"/>
      <c r="L110" s="136"/>
      <c r="M110" s="136"/>
      <c r="N110" s="136"/>
      <c r="O110" s="136"/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218</v>
      </c>
      <c r="D111" s="99" t="s">
        <v>217</v>
      </c>
      <c r="E111" s="100">
        <v>0</v>
      </c>
      <c r="F111" s="100">
        <v>0</v>
      </c>
      <c r="G111" s="100">
        <v>0</v>
      </c>
      <c r="H111" s="100">
        <v>0</v>
      </c>
      <c r="I111" s="100"/>
      <c r="J111" s="100"/>
      <c r="K111" s="100"/>
      <c r="L111" s="100"/>
      <c r="M111" s="100"/>
      <c r="N111" s="100"/>
      <c r="O111" s="100"/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219</v>
      </c>
      <c r="D112" s="134" t="s">
        <v>220</v>
      </c>
      <c r="E112" s="136">
        <v>0</v>
      </c>
      <c r="F112" s="136">
        <v>0</v>
      </c>
      <c r="G112" s="136">
        <v>0</v>
      </c>
      <c r="H112" s="136">
        <v>0</v>
      </c>
      <c r="I112" s="136"/>
      <c r="J112" s="136"/>
      <c r="K112" s="136"/>
      <c r="L112" s="136"/>
      <c r="M112" s="136"/>
      <c r="N112" s="136"/>
      <c r="O112" s="136"/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221</v>
      </c>
      <c r="D113" s="99" t="s">
        <v>220</v>
      </c>
      <c r="E113" s="100">
        <v>0</v>
      </c>
      <c r="F113" s="100">
        <v>0</v>
      </c>
      <c r="G113" s="100">
        <v>0</v>
      </c>
      <c r="H113" s="100">
        <v>0</v>
      </c>
      <c r="I113" s="100"/>
      <c r="J113" s="100"/>
      <c r="K113" s="100"/>
      <c r="L113" s="100"/>
      <c r="M113" s="100"/>
      <c r="N113" s="100"/>
      <c r="O113" s="100"/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222</v>
      </c>
      <c r="D114" s="134" t="s">
        <v>223</v>
      </c>
      <c r="E114" s="136">
        <v>0</v>
      </c>
      <c r="F114" s="136">
        <v>0</v>
      </c>
      <c r="G114" s="136">
        <v>0</v>
      </c>
      <c r="H114" s="136">
        <v>0</v>
      </c>
      <c r="I114" s="136"/>
      <c r="J114" s="136"/>
      <c r="K114" s="136"/>
      <c r="L114" s="136"/>
      <c r="M114" s="136"/>
      <c r="N114" s="136"/>
      <c r="O114" s="136"/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224</v>
      </c>
      <c r="D115" s="99" t="s">
        <v>223</v>
      </c>
      <c r="E115" s="100">
        <v>0</v>
      </c>
      <c r="F115" s="100">
        <v>0</v>
      </c>
      <c r="G115" s="100">
        <v>0</v>
      </c>
      <c r="H115" s="100">
        <v>0</v>
      </c>
      <c r="I115" s="100"/>
      <c r="J115" s="100"/>
      <c r="K115" s="100"/>
      <c r="L115" s="100"/>
      <c r="M115" s="100"/>
      <c r="N115" s="100"/>
      <c r="O115" s="100"/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225</v>
      </c>
      <c r="D116" s="134" t="s">
        <v>226</v>
      </c>
      <c r="E116" s="136">
        <v>0</v>
      </c>
      <c r="F116" s="136">
        <v>0</v>
      </c>
      <c r="G116" s="136">
        <v>0</v>
      </c>
      <c r="H116" s="136">
        <v>0</v>
      </c>
      <c r="I116" s="136"/>
      <c r="J116" s="136"/>
      <c r="K116" s="136"/>
      <c r="L116" s="136"/>
      <c r="M116" s="136"/>
      <c r="N116" s="136"/>
      <c r="O116" s="136"/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227</v>
      </c>
      <c r="D117" s="99" t="s">
        <v>226</v>
      </c>
      <c r="E117" s="100">
        <v>0</v>
      </c>
      <c r="F117" s="100">
        <v>0</v>
      </c>
      <c r="G117" s="100">
        <v>0</v>
      </c>
      <c r="H117" s="100">
        <v>0</v>
      </c>
      <c r="I117" s="100"/>
      <c r="J117" s="100"/>
      <c r="K117" s="100"/>
      <c r="L117" s="100"/>
      <c r="M117" s="100"/>
      <c r="N117" s="100"/>
      <c r="O117" s="100"/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228</v>
      </c>
      <c r="D118" s="134" t="s">
        <v>229</v>
      </c>
      <c r="E118" s="136">
        <v>0</v>
      </c>
      <c r="F118" s="136">
        <v>0</v>
      </c>
      <c r="G118" s="136">
        <v>0</v>
      </c>
      <c r="H118" s="136">
        <v>0</v>
      </c>
      <c r="I118" s="136"/>
      <c r="J118" s="136"/>
      <c r="K118" s="136"/>
      <c r="L118" s="136"/>
      <c r="M118" s="136"/>
      <c r="N118" s="136"/>
      <c r="O118" s="136"/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230</v>
      </c>
      <c r="D119" s="99" t="s">
        <v>229</v>
      </c>
      <c r="E119" s="100">
        <v>0</v>
      </c>
      <c r="F119" s="100">
        <v>0</v>
      </c>
      <c r="G119" s="100">
        <v>0</v>
      </c>
      <c r="H119" s="100">
        <v>0</v>
      </c>
      <c r="I119" s="100"/>
      <c r="J119" s="100"/>
      <c r="K119" s="100"/>
      <c r="L119" s="100"/>
      <c r="M119" s="100"/>
      <c r="N119" s="100"/>
      <c r="O119" s="100"/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231</v>
      </c>
      <c r="D120" s="134" t="s">
        <v>232</v>
      </c>
      <c r="E120" s="136">
        <v>266807.01000000007</v>
      </c>
      <c r="F120" s="136">
        <v>390982.63000000018</v>
      </c>
      <c r="G120" s="136">
        <v>722765.12</v>
      </c>
      <c r="H120" s="136">
        <v>575019.68999999994</v>
      </c>
      <c r="I120" s="136"/>
      <c r="J120" s="136"/>
      <c r="K120" s="136"/>
      <c r="L120" s="136"/>
      <c r="M120" s="136"/>
      <c r="N120" s="136"/>
      <c r="O120" s="136"/>
      <c r="P120" s="136"/>
      <c r="Q120" s="136">
        <f t="shared" si="1"/>
        <v>1955574.4500000002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1955574.4500000002</v>
      </c>
      <c r="V120" s="97"/>
    </row>
    <row r="121" spans="2:22" x14ac:dyDescent="0.2">
      <c r="B121" s="95"/>
      <c r="C121" s="98" t="s">
        <v>233</v>
      </c>
      <c r="D121" s="99" t="s">
        <v>232</v>
      </c>
      <c r="E121" s="100">
        <v>266807.01000000007</v>
      </c>
      <c r="F121" s="100">
        <v>390982.63000000018</v>
      </c>
      <c r="G121" s="100">
        <v>722765.12</v>
      </c>
      <c r="H121" s="100">
        <v>575019.68999999994</v>
      </c>
      <c r="I121" s="100"/>
      <c r="J121" s="100"/>
      <c r="K121" s="100"/>
      <c r="L121" s="100"/>
      <c r="M121" s="100"/>
      <c r="N121" s="100"/>
      <c r="O121" s="100"/>
      <c r="P121" s="100"/>
      <c r="Q121" s="100">
        <f t="shared" si="1"/>
        <v>1955574.4500000002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1955574.4500000002</v>
      </c>
      <c r="V121" s="97"/>
    </row>
    <row r="122" spans="2:22" x14ac:dyDescent="0.2">
      <c r="B122" s="95"/>
      <c r="C122" s="131" t="s">
        <v>234</v>
      </c>
      <c r="D122" s="132" t="s">
        <v>33</v>
      </c>
      <c r="E122" s="135">
        <v>14641464.189999999</v>
      </c>
      <c r="F122" s="135">
        <v>37431456.850000001</v>
      </c>
      <c r="G122" s="135">
        <v>47355466.600000009</v>
      </c>
      <c r="H122" s="135">
        <v>36277948.719999999</v>
      </c>
      <c r="I122" s="135"/>
      <c r="J122" s="135"/>
      <c r="K122" s="135"/>
      <c r="L122" s="135"/>
      <c r="M122" s="135"/>
      <c r="N122" s="135"/>
      <c r="O122" s="135"/>
      <c r="P122" s="135"/>
      <c r="Q122" s="135">
        <f t="shared" si="1"/>
        <v>135706336.36000001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135706336.36000001</v>
      </c>
      <c r="V122" s="97"/>
    </row>
    <row r="123" spans="2:22" x14ac:dyDescent="0.2">
      <c r="B123" s="95"/>
      <c r="C123" s="133" t="s">
        <v>235</v>
      </c>
      <c r="D123" s="134" t="s">
        <v>236</v>
      </c>
      <c r="E123" s="136">
        <v>0</v>
      </c>
      <c r="F123" s="136">
        <v>0</v>
      </c>
      <c r="G123" s="136">
        <v>0</v>
      </c>
      <c r="H123" s="136">
        <v>0</v>
      </c>
      <c r="I123" s="136"/>
      <c r="J123" s="136"/>
      <c r="K123" s="136"/>
      <c r="L123" s="136"/>
      <c r="M123" s="136"/>
      <c r="N123" s="136"/>
      <c r="O123" s="136"/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237</v>
      </c>
      <c r="D124" s="99" t="s">
        <v>238</v>
      </c>
      <c r="E124" s="100">
        <v>0</v>
      </c>
      <c r="F124" s="100">
        <v>0</v>
      </c>
      <c r="G124" s="100">
        <v>0</v>
      </c>
      <c r="H124" s="100">
        <v>0</v>
      </c>
      <c r="I124" s="100"/>
      <c r="J124" s="100"/>
      <c r="K124" s="100"/>
      <c r="L124" s="100"/>
      <c r="M124" s="100"/>
      <c r="N124" s="100"/>
      <c r="O124" s="100"/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239</v>
      </c>
      <c r="D125" s="99" t="s">
        <v>240</v>
      </c>
      <c r="E125" s="100">
        <v>0</v>
      </c>
      <c r="F125" s="100">
        <v>0</v>
      </c>
      <c r="G125" s="100">
        <v>0</v>
      </c>
      <c r="H125" s="100">
        <v>0</v>
      </c>
      <c r="I125" s="100"/>
      <c r="J125" s="100"/>
      <c r="K125" s="100"/>
      <c r="L125" s="100"/>
      <c r="M125" s="100"/>
      <c r="N125" s="100"/>
      <c r="O125" s="100"/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241</v>
      </c>
      <c r="D126" s="99" t="s">
        <v>242</v>
      </c>
      <c r="E126" s="100">
        <v>0</v>
      </c>
      <c r="F126" s="100">
        <v>0</v>
      </c>
      <c r="G126" s="100">
        <v>0</v>
      </c>
      <c r="H126" s="100">
        <v>0</v>
      </c>
      <c r="I126" s="100"/>
      <c r="J126" s="100"/>
      <c r="K126" s="100"/>
      <c r="L126" s="100"/>
      <c r="M126" s="100"/>
      <c r="N126" s="100"/>
      <c r="O126" s="100"/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243</v>
      </c>
      <c r="D127" s="134" t="s">
        <v>244</v>
      </c>
      <c r="E127" s="136">
        <v>0</v>
      </c>
      <c r="F127" s="136">
        <v>0</v>
      </c>
      <c r="G127" s="136">
        <v>0</v>
      </c>
      <c r="H127" s="136">
        <v>0</v>
      </c>
      <c r="I127" s="136"/>
      <c r="J127" s="136"/>
      <c r="K127" s="136"/>
      <c r="L127" s="136"/>
      <c r="M127" s="136"/>
      <c r="N127" s="136"/>
      <c r="O127" s="136"/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245</v>
      </c>
      <c r="D128" s="99" t="s">
        <v>246</v>
      </c>
      <c r="E128" s="100">
        <v>0</v>
      </c>
      <c r="F128" s="100">
        <v>0</v>
      </c>
      <c r="G128" s="100">
        <v>0</v>
      </c>
      <c r="H128" s="100">
        <v>0</v>
      </c>
      <c r="I128" s="100"/>
      <c r="J128" s="100"/>
      <c r="K128" s="100"/>
      <c r="L128" s="100"/>
      <c r="M128" s="100"/>
      <c r="N128" s="100"/>
      <c r="O128" s="100"/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247</v>
      </c>
      <c r="D129" s="99" t="s">
        <v>248</v>
      </c>
      <c r="E129" s="100">
        <v>0</v>
      </c>
      <c r="F129" s="100">
        <v>0</v>
      </c>
      <c r="G129" s="100">
        <v>0</v>
      </c>
      <c r="H129" s="100">
        <v>0</v>
      </c>
      <c r="I129" s="100"/>
      <c r="J129" s="100"/>
      <c r="K129" s="100"/>
      <c r="L129" s="100"/>
      <c r="M129" s="100"/>
      <c r="N129" s="100"/>
      <c r="O129" s="100"/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249</v>
      </c>
      <c r="D130" s="99" t="s">
        <v>250</v>
      </c>
      <c r="E130" s="100">
        <v>0</v>
      </c>
      <c r="F130" s="100">
        <v>0</v>
      </c>
      <c r="G130" s="100">
        <v>0</v>
      </c>
      <c r="H130" s="100">
        <v>0</v>
      </c>
      <c r="I130" s="100"/>
      <c r="J130" s="100"/>
      <c r="K130" s="100"/>
      <c r="L130" s="100"/>
      <c r="M130" s="100"/>
      <c r="N130" s="100"/>
      <c r="O130" s="100"/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251</v>
      </c>
      <c r="D131" s="99" t="s">
        <v>252</v>
      </c>
      <c r="E131" s="100">
        <v>0</v>
      </c>
      <c r="F131" s="100">
        <v>0</v>
      </c>
      <c r="G131" s="100">
        <v>0</v>
      </c>
      <c r="H131" s="100">
        <v>0</v>
      </c>
      <c r="I131" s="100"/>
      <c r="J131" s="100"/>
      <c r="K131" s="100"/>
      <c r="L131" s="100"/>
      <c r="M131" s="100"/>
      <c r="N131" s="100"/>
      <c r="O131" s="100"/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253</v>
      </c>
      <c r="D132" s="134" t="s">
        <v>254</v>
      </c>
      <c r="E132" s="136">
        <v>0</v>
      </c>
      <c r="F132" s="136">
        <v>0</v>
      </c>
      <c r="G132" s="136">
        <v>0</v>
      </c>
      <c r="H132" s="136">
        <v>0</v>
      </c>
      <c r="I132" s="136"/>
      <c r="J132" s="136"/>
      <c r="K132" s="136"/>
      <c r="L132" s="136"/>
      <c r="M132" s="136"/>
      <c r="N132" s="136"/>
      <c r="O132" s="136"/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255</v>
      </c>
      <c r="D133" s="99" t="s">
        <v>256</v>
      </c>
      <c r="E133" s="100">
        <v>0</v>
      </c>
      <c r="F133" s="100">
        <v>0</v>
      </c>
      <c r="G133" s="100">
        <v>0</v>
      </c>
      <c r="H133" s="100">
        <v>0</v>
      </c>
      <c r="I133" s="100"/>
      <c r="J133" s="100"/>
      <c r="K133" s="100"/>
      <c r="L133" s="100"/>
      <c r="M133" s="100"/>
      <c r="N133" s="100"/>
      <c r="O133" s="100"/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257</v>
      </c>
      <c r="D134" s="99" t="s">
        <v>258</v>
      </c>
      <c r="E134" s="100">
        <v>0</v>
      </c>
      <c r="F134" s="100">
        <v>0</v>
      </c>
      <c r="G134" s="100">
        <v>0</v>
      </c>
      <c r="H134" s="100">
        <v>0</v>
      </c>
      <c r="I134" s="100"/>
      <c r="J134" s="100"/>
      <c r="K134" s="100"/>
      <c r="L134" s="100"/>
      <c r="M134" s="100"/>
      <c r="N134" s="100"/>
      <c r="O134" s="100"/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259</v>
      </c>
      <c r="D135" s="99" t="s">
        <v>260</v>
      </c>
      <c r="E135" s="100">
        <v>0</v>
      </c>
      <c r="F135" s="100">
        <v>0</v>
      </c>
      <c r="G135" s="100">
        <v>0</v>
      </c>
      <c r="H135" s="100">
        <v>0</v>
      </c>
      <c r="I135" s="100"/>
      <c r="J135" s="100"/>
      <c r="K135" s="100"/>
      <c r="L135" s="100"/>
      <c r="M135" s="100"/>
      <c r="N135" s="100"/>
      <c r="O135" s="100"/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261</v>
      </c>
      <c r="D136" s="99" t="s">
        <v>262</v>
      </c>
      <c r="E136" s="100">
        <v>0</v>
      </c>
      <c r="F136" s="100">
        <v>0</v>
      </c>
      <c r="G136" s="100">
        <v>0</v>
      </c>
      <c r="H136" s="100">
        <v>0</v>
      </c>
      <c r="I136" s="100"/>
      <c r="J136" s="100"/>
      <c r="K136" s="100"/>
      <c r="L136" s="100"/>
      <c r="M136" s="100"/>
      <c r="N136" s="100"/>
      <c r="O136" s="100"/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263</v>
      </c>
      <c r="D137" s="134" t="s">
        <v>264</v>
      </c>
      <c r="E137" s="136">
        <v>14119694.74</v>
      </c>
      <c r="F137" s="136">
        <v>36321968.280000001</v>
      </c>
      <c r="G137" s="136">
        <v>45420742.680000007</v>
      </c>
      <c r="H137" s="136">
        <v>35253481.439999998</v>
      </c>
      <c r="I137" s="136"/>
      <c r="J137" s="136"/>
      <c r="K137" s="136"/>
      <c r="L137" s="136"/>
      <c r="M137" s="136"/>
      <c r="N137" s="136"/>
      <c r="O137" s="136"/>
      <c r="P137" s="136"/>
      <c r="Q137" s="136">
        <f t="shared" si="2"/>
        <v>131115887.14000002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131115887.14000002</v>
      </c>
      <c r="V137" s="97"/>
    </row>
    <row r="138" spans="2:22" x14ac:dyDescent="0.2">
      <c r="B138" s="95"/>
      <c r="C138" s="98" t="s">
        <v>265</v>
      </c>
      <c r="D138" s="99" t="s">
        <v>264</v>
      </c>
      <c r="E138" s="100">
        <v>14119694.74</v>
      </c>
      <c r="F138" s="100">
        <v>36321968.280000001</v>
      </c>
      <c r="G138" s="100">
        <v>45420742.680000007</v>
      </c>
      <c r="H138" s="100">
        <v>35253481.439999998</v>
      </c>
      <c r="I138" s="100"/>
      <c r="J138" s="100"/>
      <c r="K138" s="100"/>
      <c r="L138" s="100"/>
      <c r="M138" s="100"/>
      <c r="N138" s="100"/>
      <c r="O138" s="100"/>
      <c r="P138" s="100"/>
      <c r="Q138" s="100">
        <f t="shared" si="2"/>
        <v>131115887.14000002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131115887.14000002</v>
      </c>
      <c r="V138" s="97"/>
    </row>
    <row r="139" spans="2:22" x14ac:dyDescent="0.2">
      <c r="B139" s="95"/>
      <c r="C139" s="133" t="s">
        <v>266</v>
      </c>
      <c r="D139" s="134" t="s">
        <v>267</v>
      </c>
      <c r="E139" s="136">
        <v>151436.94</v>
      </c>
      <c r="F139" s="136">
        <v>746895.01</v>
      </c>
      <c r="G139" s="136">
        <v>1157981.6400000001</v>
      </c>
      <c r="H139" s="136">
        <v>510148.99</v>
      </c>
      <c r="I139" s="136"/>
      <c r="J139" s="136"/>
      <c r="K139" s="136"/>
      <c r="L139" s="136"/>
      <c r="M139" s="136"/>
      <c r="N139" s="136"/>
      <c r="O139" s="136"/>
      <c r="P139" s="136"/>
      <c r="Q139" s="136">
        <f t="shared" si="2"/>
        <v>2566462.58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2566462.58</v>
      </c>
      <c r="V139" s="97"/>
    </row>
    <row r="140" spans="2:22" x14ac:dyDescent="0.2">
      <c r="B140" s="95"/>
      <c r="C140" s="98" t="s">
        <v>268</v>
      </c>
      <c r="D140" s="99" t="s">
        <v>267</v>
      </c>
      <c r="E140" s="100">
        <v>151436.94</v>
      </c>
      <c r="F140" s="100">
        <v>746895.01</v>
      </c>
      <c r="G140" s="100">
        <v>1157981.6400000001</v>
      </c>
      <c r="H140" s="100">
        <v>510148.99</v>
      </c>
      <c r="I140" s="100"/>
      <c r="J140" s="100"/>
      <c r="K140" s="100"/>
      <c r="L140" s="100"/>
      <c r="M140" s="100"/>
      <c r="N140" s="100"/>
      <c r="O140" s="100"/>
      <c r="P140" s="100"/>
      <c r="Q140" s="100">
        <f t="shared" si="2"/>
        <v>2566462.58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2566462.58</v>
      </c>
      <c r="V140" s="97"/>
    </row>
    <row r="141" spans="2:22" x14ac:dyDescent="0.2">
      <c r="B141" s="95"/>
      <c r="C141" s="133" t="s">
        <v>269</v>
      </c>
      <c r="D141" s="134" t="s">
        <v>270</v>
      </c>
      <c r="E141" s="136">
        <v>370332.51000000007</v>
      </c>
      <c r="F141" s="136">
        <v>362593.56</v>
      </c>
      <c r="G141" s="136">
        <v>776742.28</v>
      </c>
      <c r="H141" s="136">
        <v>514318.29000000004</v>
      </c>
      <c r="I141" s="136"/>
      <c r="J141" s="136"/>
      <c r="K141" s="136"/>
      <c r="L141" s="136"/>
      <c r="M141" s="136"/>
      <c r="N141" s="136"/>
      <c r="O141" s="136"/>
      <c r="P141" s="136"/>
      <c r="Q141" s="136">
        <f t="shared" si="2"/>
        <v>2023986.6400000001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2023986.6400000001</v>
      </c>
      <c r="V141" s="97"/>
    </row>
    <row r="142" spans="2:22" x14ac:dyDescent="0.2">
      <c r="B142" s="95"/>
      <c r="C142" s="98" t="s">
        <v>271</v>
      </c>
      <c r="D142" s="99" t="s">
        <v>270</v>
      </c>
      <c r="E142" s="100">
        <v>370332.51000000007</v>
      </c>
      <c r="F142" s="100">
        <v>362593.56</v>
      </c>
      <c r="G142" s="100">
        <v>776742.28</v>
      </c>
      <c r="H142" s="100">
        <v>514318.29000000004</v>
      </c>
      <c r="I142" s="100"/>
      <c r="J142" s="100"/>
      <c r="K142" s="100"/>
      <c r="L142" s="100"/>
      <c r="M142" s="100"/>
      <c r="N142" s="100"/>
      <c r="O142" s="100"/>
      <c r="P142" s="100"/>
      <c r="Q142" s="100">
        <f t="shared" si="2"/>
        <v>2023986.6400000001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2023986.6400000001</v>
      </c>
      <c r="V142" s="97"/>
    </row>
    <row r="143" spans="2:22" x14ac:dyDescent="0.2">
      <c r="B143" s="95"/>
      <c r="C143" s="131" t="s">
        <v>272</v>
      </c>
      <c r="D143" s="132" t="s">
        <v>273</v>
      </c>
      <c r="E143" s="135">
        <v>983862.12000000011</v>
      </c>
      <c r="F143" s="135">
        <v>1975585.1499999997</v>
      </c>
      <c r="G143" s="135">
        <v>5551474.4600000009</v>
      </c>
      <c r="H143" s="135">
        <v>3856867.600000001</v>
      </c>
      <c r="I143" s="135"/>
      <c r="J143" s="135"/>
      <c r="K143" s="135"/>
      <c r="L143" s="135"/>
      <c r="M143" s="135"/>
      <c r="N143" s="135"/>
      <c r="O143" s="135"/>
      <c r="P143" s="135"/>
      <c r="Q143" s="135">
        <f t="shared" si="2"/>
        <v>12367789.330000002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12367789.330000002</v>
      </c>
      <c r="V143" s="97"/>
    </row>
    <row r="144" spans="2:22" x14ac:dyDescent="0.2">
      <c r="B144" s="95"/>
      <c r="C144" s="133" t="s">
        <v>274</v>
      </c>
      <c r="D144" s="134" t="s">
        <v>275</v>
      </c>
      <c r="E144" s="136">
        <v>40815.56</v>
      </c>
      <c r="F144" s="136">
        <v>60680.830000000009</v>
      </c>
      <c r="G144" s="136">
        <v>3743562.2000000007</v>
      </c>
      <c r="H144" s="136">
        <v>1404334.2500000002</v>
      </c>
      <c r="I144" s="136"/>
      <c r="J144" s="136"/>
      <c r="K144" s="136"/>
      <c r="L144" s="136"/>
      <c r="M144" s="136"/>
      <c r="N144" s="136"/>
      <c r="O144" s="136"/>
      <c r="P144" s="136"/>
      <c r="Q144" s="136">
        <f t="shared" si="2"/>
        <v>5249392.8400000008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5249392.8400000008</v>
      </c>
      <c r="V144" s="97"/>
    </row>
    <row r="145" spans="2:22" x14ac:dyDescent="0.2">
      <c r="B145" s="95"/>
      <c r="C145" s="98" t="s">
        <v>276</v>
      </c>
      <c r="D145" s="99" t="s">
        <v>275</v>
      </c>
      <c r="E145" s="100">
        <v>40815.56</v>
      </c>
      <c r="F145" s="100">
        <v>60680.830000000009</v>
      </c>
      <c r="G145" s="100">
        <v>3743562.2000000007</v>
      </c>
      <c r="H145" s="100">
        <v>1404334.2500000002</v>
      </c>
      <c r="I145" s="100"/>
      <c r="J145" s="100"/>
      <c r="K145" s="100"/>
      <c r="L145" s="100"/>
      <c r="M145" s="100"/>
      <c r="N145" s="100"/>
      <c r="O145" s="100"/>
      <c r="P145" s="100"/>
      <c r="Q145" s="100">
        <f t="shared" si="2"/>
        <v>5249392.8400000008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5249392.8400000008</v>
      </c>
      <c r="V145" s="97"/>
    </row>
    <row r="146" spans="2:22" x14ac:dyDescent="0.2">
      <c r="B146" s="95"/>
      <c r="C146" s="133" t="s">
        <v>277</v>
      </c>
      <c r="D146" s="134" t="s">
        <v>278</v>
      </c>
      <c r="E146" s="136">
        <v>779478.57000000007</v>
      </c>
      <c r="F146" s="136">
        <v>1059718.2699999996</v>
      </c>
      <c r="G146" s="136">
        <v>1235446.76</v>
      </c>
      <c r="H146" s="136">
        <v>1687711.280000001</v>
      </c>
      <c r="I146" s="136"/>
      <c r="J146" s="136"/>
      <c r="K146" s="136"/>
      <c r="L146" s="136"/>
      <c r="M146" s="136"/>
      <c r="N146" s="136"/>
      <c r="O146" s="136"/>
      <c r="P146" s="136"/>
      <c r="Q146" s="136">
        <f t="shared" si="2"/>
        <v>4762354.8800000008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4762354.8800000008</v>
      </c>
      <c r="V146" s="97"/>
    </row>
    <row r="147" spans="2:22" x14ac:dyDescent="0.2">
      <c r="B147" s="95"/>
      <c r="C147" s="98" t="s">
        <v>279</v>
      </c>
      <c r="D147" s="99" t="s">
        <v>278</v>
      </c>
      <c r="E147" s="100">
        <v>779478.57000000007</v>
      </c>
      <c r="F147" s="100">
        <v>1059718.2699999996</v>
      </c>
      <c r="G147" s="100">
        <v>1235446.76</v>
      </c>
      <c r="H147" s="100">
        <v>1687711.280000001</v>
      </c>
      <c r="I147" s="100"/>
      <c r="J147" s="100"/>
      <c r="K147" s="100"/>
      <c r="L147" s="100"/>
      <c r="M147" s="100"/>
      <c r="N147" s="100"/>
      <c r="O147" s="100"/>
      <c r="P147" s="100"/>
      <c r="Q147" s="100">
        <f t="shared" si="2"/>
        <v>4762354.8800000008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4762354.8800000008</v>
      </c>
      <c r="V147" s="97"/>
    </row>
    <row r="148" spans="2:22" x14ac:dyDescent="0.2">
      <c r="B148" s="95"/>
      <c r="C148" s="133" t="s">
        <v>280</v>
      </c>
      <c r="D148" s="134" t="s">
        <v>281</v>
      </c>
      <c r="E148" s="136">
        <v>0</v>
      </c>
      <c r="F148" s="136">
        <v>0</v>
      </c>
      <c r="G148" s="136">
        <v>0</v>
      </c>
      <c r="H148" s="136">
        <v>0</v>
      </c>
      <c r="I148" s="136"/>
      <c r="J148" s="136"/>
      <c r="K148" s="136"/>
      <c r="L148" s="136"/>
      <c r="M148" s="136"/>
      <c r="N148" s="136"/>
      <c r="O148" s="136"/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282</v>
      </c>
      <c r="D149" s="99" t="s">
        <v>281</v>
      </c>
      <c r="E149" s="100">
        <v>0</v>
      </c>
      <c r="F149" s="100">
        <v>0</v>
      </c>
      <c r="G149" s="100">
        <v>0</v>
      </c>
      <c r="H149" s="100">
        <v>0</v>
      </c>
      <c r="I149" s="100"/>
      <c r="J149" s="100"/>
      <c r="K149" s="100"/>
      <c r="L149" s="100"/>
      <c r="M149" s="100"/>
      <c r="N149" s="100"/>
      <c r="O149" s="100"/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283</v>
      </c>
      <c r="D150" s="134" t="s">
        <v>284</v>
      </c>
      <c r="E150" s="136">
        <v>0</v>
      </c>
      <c r="F150" s="136">
        <v>0</v>
      </c>
      <c r="G150" s="136">
        <v>0</v>
      </c>
      <c r="H150" s="136">
        <v>0</v>
      </c>
      <c r="I150" s="136"/>
      <c r="J150" s="136"/>
      <c r="K150" s="136"/>
      <c r="L150" s="136"/>
      <c r="M150" s="136"/>
      <c r="N150" s="136"/>
      <c r="O150" s="136"/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285</v>
      </c>
      <c r="D151" s="99" t="s">
        <v>284</v>
      </c>
      <c r="E151" s="100">
        <v>0</v>
      </c>
      <c r="F151" s="100">
        <v>0</v>
      </c>
      <c r="G151" s="100">
        <v>0</v>
      </c>
      <c r="H151" s="100">
        <v>0</v>
      </c>
      <c r="I151" s="100"/>
      <c r="J151" s="100"/>
      <c r="K151" s="100"/>
      <c r="L151" s="100"/>
      <c r="M151" s="100"/>
      <c r="N151" s="100"/>
      <c r="O151" s="100"/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286</v>
      </c>
      <c r="D152" s="134" t="s">
        <v>287</v>
      </c>
      <c r="E152" s="136">
        <v>984.97</v>
      </c>
      <c r="F152" s="136">
        <v>567.46</v>
      </c>
      <c r="G152" s="136">
        <v>1552.43</v>
      </c>
      <c r="H152" s="136">
        <v>1984.25</v>
      </c>
      <c r="I152" s="136"/>
      <c r="J152" s="136"/>
      <c r="K152" s="136"/>
      <c r="L152" s="136"/>
      <c r="M152" s="136"/>
      <c r="N152" s="136"/>
      <c r="O152" s="136"/>
      <c r="P152" s="136"/>
      <c r="Q152" s="136">
        <f t="shared" si="2"/>
        <v>5089.1100000000006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5089.1100000000006</v>
      </c>
      <c r="V152" s="97"/>
    </row>
    <row r="153" spans="2:22" x14ac:dyDescent="0.2">
      <c r="B153" s="95"/>
      <c r="C153" s="98" t="s">
        <v>288</v>
      </c>
      <c r="D153" s="99" t="s">
        <v>287</v>
      </c>
      <c r="E153" s="100">
        <v>984.97</v>
      </c>
      <c r="F153" s="100">
        <v>567.46</v>
      </c>
      <c r="G153" s="100">
        <v>1552.43</v>
      </c>
      <c r="H153" s="100">
        <v>1984.25</v>
      </c>
      <c r="I153" s="100"/>
      <c r="J153" s="100"/>
      <c r="K153" s="100"/>
      <c r="L153" s="100"/>
      <c r="M153" s="100"/>
      <c r="N153" s="100"/>
      <c r="O153" s="100"/>
      <c r="P153" s="100"/>
      <c r="Q153" s="100">
        <f t="shared" si="2"/>
        <v>5089.1100000000006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5089.1100000000006</v>
      </c>
      <c r="V153" s="97"/>
    </row>
    <row r="154" spans="2:22" x14ac:dyDescent="0.2">
      <c r="B154" s="95"/>
      <c r="C154" s="133" t="s">
        <v>289</v>
      </c>
      <c r="D154" s="134" t="s">
        <v>290</v>
      </c>
      <c r="E154" s="136">
        <v>162583.02000000002</v>
      </c>
      <c r="F154" s="136">
        <v>854618.59000000008</v>
      </c>
      <c r="G154" s="136">
        <v>570913.06999999995</v>
      </c>
      <c r="H154" s="136">
        <v>762837.82</v>
      </c>
      <c r="I154" s="136"/>
      <c r="J154" s="136"/>
      <c r="K154" s="136"/>
      <c r="L154" s="136"/>
      <c r="M154" s="136"/>
      <c r="N154" s="136"/>
      <c r="O154" s="136"/>
      <c r="P154" s="136"/>
      <c r="Q154" s="136">
        <f t="shared" si="2"/>
        <v>2350952.5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2350952.5</v>
      </c>
      <c r="V154" s="97"/>
    </row>
    <row r="155" spans="2:22" x14ac:dyDescent="0.2">
      <c r="B155" s="95"/>
      <c r="C155" s="98" t="s">
        <v>291</v>
      </c>
      <c r="D155" s="99" t="s">
        <v>290</v>
      </c>
      <c r="E155" s="100">
        <v>162583.02000000002</v>
      </c>
      <c r="F155" s="100">
        <v>854618.59000000008</v>
      </c>
      <c r="G155" s="100">
        <v>570913.06999999995</v>
      </c>
      <c r="H155" s="100">
        <v>762837.82</v>
      </c>
      <c r="I155" s="100"/>
      <c r="J155" s="100"/>
      <c r="K155" s="100"/>
      <c r="L155" s="100"/>
      <c r="M155" s="100"/>
      <c r="N155" s="100"/>
      <c r="O155" s="100"/>
      <c r="P155" s="100"/>
      <c r="Q155" s="100">
        <f t="shared" si="2"/>
        <v>2350952.5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2350952.5</v>
      </c>
      <c r="V155" s="97"/>
    </row>
    <row r="156" spans="2:22" x14ac:dyDescent="0.2">
      <c r="B156" s="95"/>
      <c r="C156" s="131" t="s">
        <v>292</v>
      </c>
      <c r="D156" s="132" t="s">
        <v>293</v>
      </c>
      <c r="E156" s="135">
        <v>20824298.489999998</v>
      </c>
      <c r="F156" s="135">
        <v>28412864.959999997</v>
      </c>
      <c r="G156" s="135">
        <v>29279117.539999999</v>
      </c>
      <c r="H156" s="135">
        <v>28492170.190000005</v>
      </c>
      <c r="I156" s="135"/>
      <c r="J156" s="135"/>
      <c r="K156" s="135"/>
      <c r="L156" s="135"/>
      <c r="M156" s="135"/>
      <c r="N156" s="135"/>
      <c r="O156" s="135"/>
      <c r="P156" s="135"/>
      <c r="Q156" s="135">
        <f t="shared" si="2"/>
        <v>107008451.18000001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107008451.18000001</v>
      </c>
      <c r="V156" s="97"/>
    </row>
    <row r="157" spans="2:22" x14ac:dyDescent="0.2">
      <c r="B157" s="95"/>
      <c r="C157" s="133" t="s">
        <v>294</v>
      </c>
      <c r="D157" s="134" t="s">
        <v>295</v>
      </c>
      <c r="E157" s="136">
        <v>13151780.830000002</v>
      </c>
      <c r="F157" s="136">
        <v>15246194.069999998</v>
      </c>
      <c r="G157" s="136">
        <v>15433790.939999999</v>
      </c>
      <c r="H157" s="136">
        <v>14988678.630000003</v>
      </c>
      <c r="I157" s="136"/>
      <c r="J157" s="136"/>
      <c r="K157" s="136"/>
      <c r="L157" s="136"/>
      <c r="M157" s="136"/>
      <c r="N157" s="136"/>
      <c r="O157" s="136"/>
      <c r="P157" s="136"/>
      <c r="Q157" s="136">
        <f t="shared" si="2"/>
        <v>58820444.469999999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58820444.469999999</v>
      </c>
      <c r="V157" s="97"/>
    </row>
    <row r="158" spans="2:22" x14ac:dyDescent="0.2">
      <c r="B158" s="95"/>
      <c r="C158" s="98" t="s">
        <v>296</v>
      </c>
      <c r="D158" s="99" t="s">
        <v>297</v>
      </c>
      <c r="E158" s="100">
        <v>3396445.6100000008</v>
      </c>
      <c r="F158" s="100">
        <v>3900501.35</v>
      </c>
      <c r="G158" s="100">
        <v>4156069.8400000003</v>
      </c>
      <c r="H158" s="100">
        <v>3709662.71</v>
      </c>
      <c r="I158" s="100"/>
      <c r="J158" s="100"/>
      <c r="K158" s="100"/>
      <c r="L158" s="100"/>
      <c r="M158" s="100"/>
      <c r="N158" s="100"/>
      <c r="O158" s="100"/>
      <c r="P158" s="100"/>
      <c r="Q158" s="100">
        <f t="shared" si="2"/>
        <v>15162679.510000002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15162679.510000002</v>
      </c>
      <c r="V158" s="97"/>
    </row>
    <row r="159" spans="2:22" x14ac:dyDescent="0.2">
      <c r="B159" s="95"/>
      <c r="C159" s="98" t="s">
        <v>298</v>
      </c>
      <c r="D159" s="99" t="s">
        <v>36</v>
      </c>
      <c r="E159" s="100">
        <v>9755335.2200000007</v>
      </c>
      <c r="F159" s="100">
        <v>11345692.719999999</v>
      </c>
      <c r="G159" s="100">
        <v>11277721.1</v>
      </c>
      <c r="H159" s="100">
        <v>11279015.920000004</v>
      </c>
      <c r="I159" s="100"/>
      <c r="J159" s="100"/>
      <c r="K159" s="100"/>
      <c r="L159" s="100"/>
      <c r="M159" s="100"/>
      <c r="N159" s="100"/>
      <c r="O159" s="100"/>
      <c r="P159" s="100"/>
      <c r="Q159" s="100">
        <f t="shared" si="2"/>
        <v>43657764.960000001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43657764.960000001</v>
      </c>
      <c r="V159" s="97"/>
    </row>
    <row r="160" spans="2:22" x14ac:dyDescent="0.2">
      <c r="B160" s="95"/>
      <c r="C160" s="133" t="s">
        <v>299</v>
      </c>
      <c r="D160" s="134" t="s">
        <v>300</v>
      </c>
      <c r="E160" s="136">
        <v>4081562.7799999993</v>
      </c>
      <c r="F160" s="136">
        <v>5122616.5199999986</v>
      </c>
      <c r="G160" s="136">
        <v>4687651.4399999995</v>
      </c>
      <c r="H160" s="136">
        <v>5225613.6099999975</v>
      </c>
      <c r="I160" s="136"/>
      <c r="J160" s="136"/>
      <c r="K160" s="136"/>
      <c r="L160" s="136"/>
      <c r="M160" s="136"/>
      <c r="N160" s="136"/>
      <c r="O160" s="136"/>
      <c r="P160" s="136"/>
      <c r="Q160" s="136">
        <f t="shared" si="2"/>
        <v>19117444.349999994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19117444.349999994</v>
      </c>
      <c r="V160" s="97"/>
    </row>
    <row r="161" spans="2:22" x14ac:dyDescent="0.2">
      <c r="B161" s="95"/>
      <c r="C161" s="98" t="s">
        <v>301</v>
      </c>
      <c r="D161" s="99" t="s">
        <v>302</v>
      </c>
      <c r="E161" s="100">
        <v>0</v>
      </c>
      <c r="F161" s="100">
        <v>0</v>
      </c>
      <c r="G161" s="100">
        <v>0</v>
      </c>
      <c r="H161" s="100">
        <v>0</v>
      </c>
      <c r="I161" s="100"/>
      <c r="J161" s="100"/>
      <c r="K161" s="100"/>
      <c r="L161" s="100"/>
      <c r="M161" s="100"/>
      <c r="N161" s="100"/>
      <c r="O161" s="100"/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303</v>
      </c>
      <c r="D162" s="99" t="s">
        <v>304</v>
      </c>
      <c r="E162" s="100">
        <v>4081562.7799999993</v>
      </c>
      <c r="F162" s="100">
        <v>5122616.5199999986</v>
      </c>
      <c r="G162" s="100">
        <v>4687651.4399999995</v>
      </c>
      <c r="H162" s="100">
        <v>5225613.6099999975</v>
      </c>
      <c r="I162" s="100"/>
      <c r="J162" s="100"/>
      <c r="K162" s="100"/>
      <c r="L162" s="100"/>
      <c r="M162" s="100"/>
      <c r="N162" s="100"/>
      <c r="O162" s="100"/>
      <c r="P162" s="100"/>
      <c r="Q162" s="100">
        <f t="shared" si="2"/>
        <v>19117444.349999994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19117444.349999994</v>
      </c>
      <c r="V162" s="97"/>
    </row>
    <row r="163" spans="2:22" x14ac:dyDescent="0.2">
      <c r="B163" s="95"/>
      <c r="C163" s="133" t="s">
        <v>305</v>
      </c>
      <c r="D163" s="134" t="s">
        <v>306</v>
      </c>
      <c r="E163" s="136">
        <v>0</v>
      </c>
      <c r="F163" s="136">
        <v>0</v>
      </c>
      <c r="G163" s="136">
        <v>0</v>
      </c>
      <c r="H163" s="136">
        <v>0</v>
      </c>
      <c r="I163" s="136"/>
      <c r="J163" s="136"/>
      <c r="K163" s="136"/>
      <c r="L163" s="136"/>
      <c r="M163" s="136"/>
      <c r="N163" s="136"/>
      <c r="O163" s="136"/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307</v>
      </c>
      <c r="D164" s="99" t="s">
        <v>306</v>
      </c>
      <c r="E164" s="100">
        <v>0</v>
      </c>
      <c r="F164" s="100">
        <v>0</v>
      </c>
      <c r="G164" s="100">
        <v>0</v>
      </c>
      <c r="H164" s="100">
        <v>0</v>
      </c>
      <c r="I164" s="100"/>
      <c r="J164" s="100"/>
      <c r="K164" s="100"/>
      <c r="L164" s="100"/>
      <c r="M164" s="100"/>
      <c r="N164" s="100"/>
      <c r="O164" s="100"/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308</v>
      </c>
      <c r="D165" s="134" t="s">
        <v>309</v>
      </c>
      <c r="E165" s="136">
        <v>2961125.08</v>
      </c>
      <c r="F165" s="136">
        <v>3700824.8300000005</v>
      </c>
      <c r="G165" s="136">
        <v>3527504.0400000005</v>
      </c>
      <c r="H165" s="136">
        <v>3576318.8100000005</v>
      </c>
      <c r="I165" s="136"/>
      <c r="J165" s="136"/>
      <c r="K165" s="136"/>
      <c r="L165" s="136"/>
      <c r="M165" s="136"/>
      <c r="N165" s="136"/>
      <c r="O165" s="136"/>
      <c r="P165" s="136"/>
      <c r="Q165" s="136">
        <f t="shared" si="2"/>
        <v>13765772.760000002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13765772.760000002</v>
      </c>
      <c r="V165" s="97"/>
    </row>
    <row r="166" spans="2:22" x14ac:dyDescent="0.2">
      <c r="B166" s="95"/>
      <c r="C166" s="98" t="s">
        <v>310</v>
      </c>
      <c r="D166" s="99" t="s">
        <v>311</v>
      </c>
      <c r="E166" s="100">
        <v>2961125.08</v>
      </c>
      <c r="F166" s="100">
        <v>3504501.7100000004</v>
      </c>
      <c r="G166" s="100">
        <v>3527504.0400000005</v>
      </c>
      <c r="H166" s="100">
        <v>3576318.8100000005</v>
      </c>
      <c r="I166" s="100"/>
      <c r="J166" s="100"/>
      <c r="K166" s="100"/>
      <c r="L166" s="100"/>
      <c r="M166" s="100"/>
      <c r="N166" s="100"/>
      <c r="O166" s="100"/>
      <c r="P166" s="100"/>
      <c r="Q166" s="100">
        <f t="shared" si="2"/>
        <v>13569449.640000002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13569449.640000002</v>
      </c>
      <c r="V166" s="97"/>
    </row>
    <row r="167" spans="2:22" x14ac:dyDescent="0.2">
      <c r="B167" s="95"/>
      <c r="C167" s="98" t="s">
        <v>312</v>
      </c>
      <c r="D167" s="99" t="s">
        <v>313</v>
      </c>
      <c r="E167" s="100">
        <v>0</v>
      </c>
      <c r="F167" s="100">
        <v>196323.12</v>
      </c>
      <c r="G167" s="100">
        <v>0</v>
      </c>
      <c r="H167" s="100">
        <v>0</v>
      </c>
      <c r="I167" s="100"/>
      <c r="J167" s="100"/>
      <c r="K167" s="100"/>
      <c r="L167" s="100"/>
      <c r="M167" s="100"/>
      <c r="N167" s="100"/>
      <c r="O167" s="100"/>
      <c r="P167" s="100"/>
      <c r="Q167" s="100">
        <f t="shared" si="2"/>
        <v>196323.12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196323.12</v>
      </c>
      <c r="V167" s="97"/>
    </row>
    <row r="168" spans="2:22" x14ac:dyDescent="0.2">
      <c r="B168" s="95"/>
      <c r="C168" s="133" t="s">
        <v>314</v>
      </c>
      <c r="D168" s="134" t="s">
        <v>315</v>
      </c>
      <c r="E168" s="136">
        <v>0</v>
      </c>
      <c r="F168" s="136">
        <v>0</v>
      </c>
      <c r="G168" s="136">
        <v>0</v>
      </c>
      <c r="H168" s="136">
        <v>0</v>
      </c>
      <c r="I168" s="136"/>
      <c r="J168" s="136"/>
      <c r="K168" s="136"/>
      <c r="L168" s="136"/>
      <c r="M168" s="136"/>
      <c r="N168" s="136"/>
      <c r="O168" s="136"/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316</v>
      </c>
      <c r="D169" s="99" t="s">
        <v>315</v>
      </c>
      <c r="E169" s="100">
        <v>0</v>
      </c>
      <c r="F169" s="100">
        <v>0</v>
      </c>
      <c r="G169" s="100">
        <v>0</v>
      </c>
      <c r="H169" s="100">
        <v>0</v>
      </c>
      <c r="I169" s="100"/>
      <c r="J169" s="100"/>
      <c r="K169" s="100"/>
      <c r="L169" s="100"/>
      <c r="M169" s="100"/>
      <c r="N169" s="100"/>
      <c r="O169" s="100"/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317</v>
      </c>
      <c r="D170" s="134" t="s">
        <v>318</v>
      </c>
      <c r="E170" s="136">
        <v>302783.08999999997</v>
      </c>
      <c r="F170" s="136">
        <v>3370992.46</v>
      </c>
      <c r="G170" s="136">
        <v>4269201.16</v>
      </c>
      <c r="H170" s="136">
        <v>3912606.2800000003</v>
      </c>
      <c r="I170" s="136"/>
      <c r="J170" s="136"/>
      <c r="K170" s="136"/>
      <c r="L170" s="136"/>
      <c r="M170" s="136"/>
      <c r="N170" s="136"/>
      <c r="O170" s="136"/>
      <c r="P170" s="136"/>
      <c r="Q170" s="136">
        <f t="shared" si="2"/>
        <v>11855582.99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11855582.99</v>
      </c>
      <c r="V170" s="97"/>
    </row>
    <row r="171" spans="2:22" x14ac:dyDescent="0.2">
      <c r="B171" s="95"/>
      <c r="C171" s="98" t="s">
        <v>319</v>
      </c>
      <c r="D171" s="99" t="s">
        <v>318</v>
      </c>
      <c r="E171" s="100">
        <v>302783.08999999997</v>
      </c>
      <c r="F171" s="100">
        <v>3370992.46</v>
      </c>
      <c r="G171" s="100">
        <v>4269201.16</v>
      </c>
      <c r="H171" s="100">
        <v>3912606.2800000003</v>
      </c>
      <c r="I171" s="100"/>
      <c r="J171" s="100"/>
      <c r="K171" s="100"/>
      <c r="L171" s="100"/>
      <c r="M171" s="100"/>
      <c r="N171" s="100"/>
      <c r="O171" s="100"/>
      <c r="P171" s="100"/>
      <c r="Q171" s="100">
        <f t="shared" si="2"/>
        <v>11855582.99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11855582.99</v>
      </c>
      <c r="V171" s="97"/>
    </row>
    <row r="172" spans="2:22" x14ac:dyDescent="0.2">
      <c r="B172" s="95"/>
      <c r="C172" s="133" t="s">
        <v>320</v>
      </c>
      <c r="D172" s="134" t="s">
        <v>321</v>
      </c>
      <c r="E172" s="136">
        <v>0</v>
      </c>
      <c r="F172" s="136">
        <v>0</v>
      </c>
      <c r="G172" s="136">
        <v>0</v>
      </c>
      <c r="H172" s="136">
        <v>0</v>
      </c>
      <c r="I172" s="136"/>
      <c r="J172" s="136"/>
      <c r="K172" s="136"/>
      <c r="L172" s="136"/>
      <c r="M172" s="136"/>
      <c r="N172" s="136"/>
      <c r="O172" s="136"/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322</v>
      </c>
      <c r="D173" s="99" t="s">
        <v>321</v>
      </c>
      <c r="E173" s="100">
        <v>0</v>
      </c>
      <c r="F173" s="100">
        <v>0</v>
      </c>
      <c r="G173" s="100">
        <v>0</v>
      </c>
      <c r="H173" s="100">
        <v>0</v>
      </c>
      <c r="I173" s="100"/>
      <c r="J173" s="100"/>
      <c r="K173" s="100"/>
      <c r="L173" s="100"/>
      <c r="M173" s="100"/>
      <c r="N173" s="100"/>
      <c r="O173" s="100"/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323</v>
      </c>
      <c r="D174" s="134" t="s">
        <v>324</v>
      </c>
      <c r="E174" s="136">
        <v>327046.71000000002</v>
      </c>
      <c r="F174" s="136">
        <v>972237.07999999984</v>
      </c>
      <c r="G174" s="136">
        <v>1360969.9600000004</v>
      </c>
      <c r="H174" s="136">
        <v>788952.85999999964</v>
      </c>
      <c r="I174" s="136"/>
      <c r="J174" s="136"/>
      <c r="K174" s="136"/>
      <c r="L174" s="136"/>
      <c r="M174" s="136"/>
      <c r="N174" s="136"/>
      <c r="O174" s="136"/>
      <c r="P174" s="136"/>
      <c r="Q174" s="136">
        <f t="shared" si="2"/>
        <v>3449206.6099999994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3449206.6099999994</v>
      </c>
      <c r="V174" s="97"/>
    </row>
    <row r="175" spans="2:22" x14ac:dyDescent="0.2">
      <c r="B175" s="95"/>
      <c r="C175" s="98" t="s">
        <v>325</v>
      </c>
      <c r="D175" s="99" t="s">
        <v>324</v>
      </c>
      <c r="E175" s="100">
        <v>327046.71000000002</v>
      </c>
      <c r="F175" s="100">
        <v>972237.07999999984</v>
      </c>
      <c r="G175" s="100">
        <v>1360969.9600000004</v>
      </c>
      <c r="H175" s="100">
        <v>788952.85999999964</v>
      </c>
      <c r="I175" s="100"/>
      <c r="J175" s="100"/>
      <c r="K175" s="100"/>
      <c r="L175" s="100"/>
      <c r="M175" s="100"/>
      <c r="N175" s="100"/>
      <c r="O175" s="100"/>
      <c r="P175" s="100"/>
      <c r="Q175" s="100">
        <f t="shared" si="2"/>
        <v>3449206.6099999994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3449206.6099999994</v>
      </c>
      <c r="V175" s="97"/>
    </row>
    <row r="176" spans="2:22" x14ac:dyDescent="0.2">
      <c r="B176" s="95"/>
      <c r="C176" s="131" t="s">
        <v>326</v>
      </c>
      <c r="D176" s="132" t="s">
        <v>327</v>
      </c>
      <c r="E176" s="135">
        <v>84804973.38000001</v>
      </c>
      <c r="F176" s="135">
        <v>95443487.319999963</v>
      </c>
      <c r="G176" s="135">
        <v>96969623.559999973</v>
      </c>
      <c r="H176" s="135">
        <v>95696271.799999967</v>
      </c>
      <c r="I176" s="135"/>
      <c r="J176" s="135"/>
      <c r="K176" s="135"/>
      <c r="L176" s="135"/>
      <c r="M176" s="135"/>
      <c r="N176" s="135"/>
      <c r="O176" s="135"/>
      <c r="P176" s="135"/>
      <c r="Q176" s="135">
        <f t="shared" si="2"/>
        <v>372914356.05999994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372914356.05999994</v>
      </c>
      <c r="V176" s="97"/>
    </row>
    <row r="177" spans="2:22" x14ac:dyDescent="0.2">
      <c r="B177" s="95"/>
      <c r="C177" s="133" t="s">
        <v>328</v>
      </c>
      <c r="D177" s="134" t="s">
        <v>329</v>
      </c>
      <c r="E177" s="136">
        <v>0</v>
      </c>
      <c r="F177" s="136">
        <v>0</v>
      </c>
      <c r="G177" s="136">
        <v>0</v>
      </c>
      <c r="H177" s="136">
        <v>0</v>
      </c>
      <c r="I177" s="136"/>
      <c r="J177" s="136"/>
      <c r="K177" s="136"/>
      <c r="L177" s="136"/>
      <c r="M177" s="136"/>
      <c r="N177" s="136"/>
      <c r="O177" s="136"/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330</v>
      </c>
      <c r="D178" s="99" t="s">
        <v>331</v>
      </c>
      <c r="E178" s="100">
        <v>0</v>
      </c>
      <c r="F178" s="100">
        <v>0</v>
      </c>
      <c r="G178" s="100">
        <v>0</v>
      </c>
      <c r="H178" s="100">
        <v>0</v>
      </c>
      <c r="I178" s="100"/>
      <c r="J178" s="100"/>
      <c r="K178" s="100"/>
      <c r="L178" s="100"/>
      <c r="M178" s="100"/>
      <c r="N178" s="100"/>
      <c r="O178" s="100"/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332</v>
      </c>
      <c r="D179" s="99" t="s">
        <v>333</v>
      </c>
      <c r="E179" s="100">
        <v>0</v>
      </c>
      <c r="F179" s="100">
        <v>0</v>
      </c>
      <c r="G179" s="100">
        <v>0</v>
      </c>
      <c r="H179" s="100">
        <v>0</v>
      </c>
      <c r="I179" s="100"/>
      <c r="J179" s="100"/>
      <c r="K179" s="100"/>
      <c r="L179" s="100"/>
      <c r="M179" s="100"/>
      <c r="N179" s="100"/>
      <c r="O179" s="100"/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334</v>
      </c>
      <c r="D180" s="134" t="s">
        <v>335</v>
      </c>
      <c r="E180" s="136">
        <v>63148705.050000004</v>
      </c>
      <c r="F180" s="136">
        <v>65718966.999999963</v>
      </c>
      <c r="G180" s="136">
        <v>65770349.189999983</v>
      </c>
      <c r="H180" s="136">
        <v>66193902.649999984</v>
      </c>
      <c r="I180" s="136"/>
      <c r="J180" s="136"/>
      <c r="K180" s="136"/>
      <c r="L180" s="136"/>
      <c r="M180" s="136"/>
      <c r="N180" s="136"/>
      <c r="O180" s="136"/>
      <c r="P180" s="136"/>
      <c r="Q180" s="136">
        <f t="shared" si="2"/>
        <v>260831923.88999993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260831923.88999993</v>
      </c>
      <c r="V180" s="97"/>
    </row>
    <row r="181" spans="2:22" x14ac:dyDescent="0.2">
      <c r="B181" s="95"/>
      <c r="C181" s="98" t="s">
        <v>336</v>
      </c>
      <c r="D181" s="99" t="s">
        <v>335</v>
      </c>
      <c r="E181" s="100">
        <v>63148705.050000004</v>
      </c>
      <c r="F181" s="100">
        <v>65718966.999999963</v>
      </c>
      <c r="G181" s="100">
        <v>65770349.189999983</v>
      </c>
      <c r="H181" s="100">
        <v>66193902.649999984</v>
      </c>
      <c r="I181" s="100"/>
      <c r="J181" s="100"/>
      <c r="K181" s="100"/>
      <c r="L181" s="100"/>
      <c r="M181" s="100"/>
      <c r="N181" s="100"/>
      <c r="O181" s="100"/>
      <c r="P181" s="100"/>
      <c r="Q181" s="100">
        <f t="shared" si="2"/>
        <v>260831923.88999993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260831923.88999993</v>
      </c>
      <c r="V181" s="97"/>
    </row>
    <row r="182" spans="2:22" x14ac:dyDescent="0.2">
      <c r="B182" s="95"/>
      <c r="C182" s="133" t="s">
        <v>337</v>
      </c>
      <c r="D182" s="134" t="s">
        <v>338</v>
      </c>
      <c r="E182" s="136">
        <v>0</v>
      </c>
      <c r="F182" s="136">
        <v>0</v>
      </c>
      <c r="G182" s="136">
        <v>0</v>
      </c>
      <c r="H182" s="136">
        <v>0</v>
      </c>
      <c r="I182" s="136"/>
      <c r="J182" s="136"/>
      <c r="K182" s="136"/>
      <c r="L182" s="136"/>
      <c r="M182" s="136"/>
      <c r="N182" s="136"/>
      <c r="O182" s="136"/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339</v>
      </c>
      <c r="D183" s="99" t="s">
        <v>338</v>
      </c>
      <c r="E183" s="100">
        <v>0</v>
      </c>
      <c r="F183" s="100">
        <v>0</v>
      </c>
      <c r="G183" s="100">
        <v>0</v>
      </c>
      <c r="H183" s="100">
        <v>0</v>
      </c>
      <c r="I183" s="100"/>
      <c r="J183" s="100"/>
      <c r="K183" s="100"/>
      <c r="L183" s="100"/>
      <c r="M183" s="100"/>
      <c r="N183" s="100"/>
      <c r="O183" s="100"/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340</v>
      </c>
      <c r="D184" s="134" t="s">
        <v>341</v>
      </c>
      <c r="E184" s="136">
        <v>0</v>
      </c>
      <c r="F184" s="136">
        <v>0</v>
      </c>
      <c r="G184" s="136">
        <v>0</v>
      </c>
      <c r="H184" s="136">
        <v>0</v>
      </c>
      <c r="I184" s="136"/>
      <c r="J184" s="136"/>
      <c r="K184" s="136"/>
      <c r="L184" s="136"/>
      <c r="M184" s="136"/>
      <c r="N184" s="136"/>
      <c r="O184" s="136"/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342</v>
      </c>
      <c r="D185" s="99" t="s">
        <v>341</v>
      </c>
      <c r="E185" s="100">
        <v>0</v>
      </c>
      <c r="F185" s="100">
        <v>0</v>
      </c>
      <c r="G185" s="100">
        <v>0</v>
      </c>
      <c r="H185" s="100">
        <v>0</v>
      </c>
      <c r="I185" s="100"/>
      <c r="J185" s="100"/>
      <c r="K185" s="100"/>
      <c r="L185" s="100"/>
      <c r="M185" s="100"/>
      <c r="N185" s="100"/>
      <c r="O185" s="100"/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343</v>
      </c>
      <c r="D186" s="134" t="s">
        <v>344</v>
      </c>
      <c r="E186" s="136">
        <v>1072266.8200000003</v>
      </c>
      <c r="F186" s="136">
        <v>5817501.349999995</v>
      </c>
      <c r="G186" s="136">
        <v>7680353.979999993</v>
      </c>
      <c r="H186" s="136">
        <v>6514182.2199999932</v>
      </c>
      <c r="I186" s="136"/>
      <c r="J186" s="136"/>
      <c r="K186" s="136"/>
      <c r="L186" s="136"/>
      <c r="M186" s="136"/>
      <c r="N186" s="136"/>
      <c r="O186" s="136"/>
      <c r="P186" s="136"/>
      <c r="Q186" s="136">
        <f t="shared" si="2"/>
        <v>21084304.369999982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21084304.369999982</v>
      </c>
      <c r="V186" s="97"/>
    </row>
    <row r="187" spans="2:22" x14ac:dyDescent="0.2">
      <c r="B187" s="95"/>
      <c r="C187" s="98" t="s">
        <v>345</v>
      </c>
      <c r="D187" s="99" t="s">
        <v>344</v>
      </c>
      <c r="E187" s="100">
        <v>1072266.8200000003</v>
      </c>
      <c r="F187" s="100">
        <v>5817501.349999995</v>
      </c>
      <c r="G187" s="100">
        <v>7680353.979999993</v>
      </c>
      <c r="H187" s="100">
        <v>6514182.2199999932</v>
      </c>
      <c r="I187" s="100"/>
      <c r="J187" s="100"/>
      <c r="K187" s="100"/>
      <c r="L187" s="100"/>
      <c r="M187" s="100"/>
      <c r="N187" s="100"/>
      <c r="O187" s="100"/>
      <c r="P187" s="100"/>
      <c r="Q187" s="100">
        <f t="shared" si="2"/>
        <v>21084304.369999982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21084304.369999982</v>
      </c>
      <c r="V187" s="97"/>
    </row>
    <row r="188" spans="2:22" x14ac:dyDescent="0.2">
      <c r="B188" s="95"/>
      <c r="C188" s="133" t="s">
        <v>346</v>
      </c>
      <c r="D188" s="134" t="s">
        <v>347</v>
      </c>
      <c r="E188" s="136">
        <v>0</v>
      </c>
      <c r="F188" s="136">
        <v>0</v>
      </c>
      <c r="G188" s="136">
        <v>0</v>
      </c>
      <c r="H188" s="136">
        <v>0</v>
      </c>
      <c r="I188" s="136"/>
      <c r="J188" s="136"/>
      <c r="K188" s="136"/>
      <c r="L188" s="136"/>
      <c r="M188" s="136"/>
      <c r="N188" s="136"/>
      <c r="O188" s="136"/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348</v>
      </c>
      <c r="D189" s="99" t="s">
        <v>347</v>
      </c>
      <c r="E189" s="100">
        <v>0</v>
      </c>
      <c r="F189" s="100">
        <v>0</v>
      </c>
      <c r="G189" s="100">
        <v>0</v>
      </c>
      <c r="H189" s="100">
        <v>0</v>
      </c>
      <c r="I189" s="100"/>
      <c r="J189" s="100"/>
      <c r="K189" s="100"/>
      <c r="L189" s="100"/>
      <c r="M189" s="100"/>
      <c r="N189" s="100"/>
      <c r="O189" s="100"/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349</v>
      </c>
      <c r="D190" s="134" t="s">
        <v>350</v>
      </c>
      <c r="E190" s="136">
        <v>0</v>
      </c>
      <c r="F190" s="136">
        <v>5260.67</v>
      </c>
      <c r="G190" s="136">
        <v>38594</v>
      </c>
      <c r="H190" s="136">
        <v>33333.33</v>
      </c>
      <c r="I190" s="136"/>
      <c r="J190" s="136"/>
      <c r="K190" s="136"/>
      <c r="L190" s="136"/>
      <c r="M190" s="136"/>
      <c r="N190" s="136"/>
      <c r="O190" s="136"/>
      <c r="P190" s="136"/>
      <c r="Q190" s="136">
        <f t="shared" si="2"/>
        <v>77188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77188</v>
      </c>
      <c r="V190" s="97"/>
    </row>
    <row r="191" spans="2:22" x14ac:dyDescent="0.2">
      <c r="B191" s="95"/>
      <c r="C191" s="98" t="s">
        <v>351</v>
      </c>
      <c r="D191" s="99" t="s">
        <v>350</v>
      </c>
      <c r="E191" s="100">
        <v>0</v>
      </c>
      <c r="F191" s="100">
        <v>5260.67</v>
      </c>
      <c r="G191" s="100">
        <v>38594</v>
      </c>
      <c r="H191" s="100">
        <v>33333.33</v>
      </c>
      <c r="I191" s="100"/>
      <c r="J191" s="100"/>
      <c r="K191" s="100"/>
      <c r="L191" s="100"/>
      <c r="M191" s="100"/>
      <c r="N191" s="100"/>
      <c r="O191" s="100"/>
      <c r="P191" s="100"/>
      <c r="Q191" s="100">
        <f t="shared" si="2"/>
        <v>77188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77188</v>
      </c>
      <c r="V191" s="97"/>
    </row>
    <row r="192" spans="2:22" x14ac:dyDescent="0.2">
      <c r="B192" s="95"/>
      <c r="C192" s="133" t="s">
        <v>352</v>
      </c>
      <c r="D192" s="134" t="s">
        <v>353</v>
      </c>
      <c r="E192" s="136">
        <v>0</v>
      </c>
      <c r="F192" s="136">
        <v>0</v>
      </c>
      <c r="G192" s="136">
        <v>0</v>
      </c>
      <c r="H192" s="136">
        <v>0</v>
      </c>
      <c r="I192" s="136"/>
      <c r="J192" s="136"/>
      <c r="K192" s="136"/>
      <c r="L192" s="136"/>
      <c r="M192" s="136"/>
      <c r="N192" s="136"/>
      <c r="O192" s="136"/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5" x14ac:dyDescent="0.2">
      <c r="B193" s="95"/>
      <c r="C193" s="98" t="s">
        <v>354</v>
      </c>
      <c r="D193" s="99" t="s">
        <v>353</v>
      </c>
      <c r="E193" s="100">
        <v>0</v>
      </c>
      <c r="F193" s="100">
        <v>0</v>
      </c>
      <c r="G193" s="100">
        <v>0</v>
      </c>
      <c r="H193" s="100">
        <v>0</v>
      </c>
      <c r="I193" s="100"/>
      <c r="J193" s="100"/>
      <c r="K193" s="100"/>
      <c r="L193" s="100"/>
      <c r="M193" s="100"/>
      <c r="N193" s="100"/>
      <c r="O193" s="100"/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5" x14ac:dyDescent="0.2">
      <c r="B194" s="95"/>
      <c r="C194" s="133" t="s">
        <v>355</v>
      </c>
      <c r="D194" s="134" t="s">
        <v>356</v>
      </c>
      <c r="E194" s="136">
        <v>20584001.510000002</v>
      </c>
      <c r="F194" s="136">
        <v>23901758.299999997</v>
      </c>
      <c r="G194" s="136">
        <v>23480326.390000004</v>
      </c>
      <c r="H194" s="136">
        <v>22954853.599999998</v>
      </c>
      <c r="I194" s="136"/>
      <c r="J194" s="136"/>
      <c r="K194" s="136"/>
      <c r="L194" s="136"/>
      <c r="M194" s="136"/>
      <c r="N194" s="136"/>
      <c r="O194" s="136"/>
      <c r="P194" s="136"/>
      <c r="Q194" s="136">
        <f t="shared" si="2"/>
        <v>90920939.799999997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90920939.799999997</v>
      </c>
      <c r="V194" s="97"/>
    </row>
    <row r="195" spans="2:25" x14ac:dyDescent="0.2">
      <c r="B195" s="95"/>
      <c r="C195" s="98" t="s">
        <v>357</v>
      </c>
      <c r="D195" s="99" t="s">
        <v>356</v>
      </c>
      <c r="E195" s="100">
        <v>20584001.510000002</v>
      </c>
      <c r="F195" s="100">
        <v>23901758.299999997</v>
      </c>
      <c r="G195" s="100">
        <v>23480326.390000004</v>
      </c>
      <c r="H195" s="100">
        <v>22954853.599999998</v>
      </c>
      <c r="I195" s="100"/>
      <c r="J195" s="100"/>
      <c r="K195" s="100"/>
      <c r="L195" s="100"/>
      <c r="M195" s="100"/>
      <c r="N195" s="100"/>
      <c r="O195" s="100"/>
      <c r="P195" s="100"/>
      <c r="Q195" s="100">
        <f t="shared" si="2"/>
        <v>90920939.799999997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90920939.799999997</v>
      </c>
      <c r="V195" s="97"/>
    </row>
    <row r="196" spans="2:25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5" ht="13.5" thickTop="1" x14ac:dyDescent="0.2"/>
    <row r="199" spans="2:25" ht="13.5" thickBot="1" x14ac:dyDescent="0.25"/>
    <row r="200" spans="2:25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5" s="89" customFormat="1" ht="19.5" thickBot="1" x14ac:dyDescent="0.25">
      <c r="B201" s="49"/>
      <c r="C201" s="27"/>
      <c r="D201" s="27"/>
      <c r="E201" s="174" t="s">
        <v>364</v>
      </c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6"/>
      <c r="R201" s="52"/>
      <c r="T201" s="49"/>
      <c r="V201" s="52"/>
    </row>
    <row r="202" spans="2:25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5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5" ht="13.5" thickBot="1" x14ac:dyDescent="0.25">
      <c r="B204" s="95"/>
      <c r="C204" s="180" t="s">
        <v>31</v>
      </c>
      <c r="D204" s="181"/>
      <c r="E204" s="96">
        <f>E205+E227+E238+E251+E293+E306+E319+E340+E353+E373</f>
        <v>245866008.25</v>
      </c>
      <c r="F204" s="96">
        <f t="shared" ref="F204:P204" si="3">F205+F227+F238+F251+F293+F306+F319+F340+F353+F373</f>
        <v>245667361.62000003</v>
      </c>
      <c r="G204" s="96">
        <f t="shared" si="3"/>
        <v>309561998.60999995</v>
      </c>
      <c r="H204" s="96">
        <f t="shared" si="3"/>
        <v>785215879.29999995</v>
      </c>
      <c r="I204" s="96">
        <f t="shared" si="3"/>
        <v>294791242.69000006</v>
      </c>
      <c r="J204" s="96">
        <f t="shared" si="3"/>
        <v>293679779.69</v>
      </c>
      <c r="K204" s="96">
        <f t="shared" si="3"/>
        <v>294443187.84000003</v>
      </c>
      <c r="L204" s="96">
        <f t="shared" si="3"/>
        <v>236657566.73999995</v>
      </c>
      <c r="M204" s="96">
        <f t="shared" si="3"/>
        <v>301155117.05000001</v>
      </c>
      <c r="N204" s="96">
        <f t="shared" si="3"/>
        <v>285166851.20000005</v>
      </c>
      <c r="O204" s="96">
        <f t="shared" si="3"/>
        <v>290791489.38999993</v>
      </c>
      <c r="P204" s="96">
        <f t="shared" si="3"/>
        <v>443838540.28880137</v>
      </c>
      <c r="Q204" s="96">
        <f t="shared" ref="Q204:Q235" si="4">SUM(E204:P204)</f>
        <v>4026835022.6688008</v>
      </c>
      <c r="R204" s="97"/>
      <c r="T204" s="95"/>
      <c r="U204" s="96">
        <f>SUM(U205:U392)</f>
        <v>4758933743.340004</v>
      </c>
      <c r="V204" s="97"/>
      <c r="Y204" s="165"/>
    </row>
    <row r="205" spans="2:25" x14ac:dyDescent="0.2">
      <c r="B205" s="95"/>
      <c r="C205" s="131" t="s">
        <v>39</v>
      </c>
      <c r="D205" s="132" t="s">
        <v>40</v>
      </c>
      <c r="E205" s="135">
        <f>+E206+E210+E213+E217+E219+E221+E223+E225</f>
        <v>64233499.420000002</v>
      </c>
      <c r="F205" s="135">
        <f t="shared" ref="F205:P205" si="5">+F206+F210+F213+F217+F219+F221+F223+F225</f>
        <v>37503643.63000001</v>
      </c>
      <c r="G205" s="135">
        <f t="shared" si="5"/>
        <v>92391835.089999989</v>
      </c>
      <c r="H205" s="135">
        <f t="shared" si="5"/>
        <v>558926825.23000002</v>
      </c>
      <c r="I205" s="135">
        <f t="shared" si="5"/>
        <v>91933436.070000008</v>
      </c>
      <c r="J205" s="135">
        <f t="shared" si="5"/>
        <v>71986687.890000015</v>
      </c>
      <c r="K205" s="135">
        <f t="shared" si="5"/>
        <v>64679550.19000002</v>
      </c>
      <c r="L205" s="135">
        <f t="shared" si="5"/>
        <v>38736202.929999992</v>
      </c>
      <c r="M205" s="135">
        <f t="shared" si="5"/>
        <v>72707651.099999994</v>
      </c>
      <c r="N205" s="135">
        <f t="shared" si="5"/>
        <v>55122250.410000004</v>
      </c>
      <c r="O205" s="135">
        <f t="shared" si="5"/>
        <v>59339506.999999985</v>
      </c>
      <c r="P205" s="135">
        <f t="shared" si="5"/>
        <v>95787512.556800619</v>
      </c>
      <c r="Q205" s="135">
        <f t="shared" si="4"/>
        <v>1303348601.5168006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753055803.37</v>
      </c>
      <c r="V205" s="97"/>
    </row>
    <row r="206" spans="2:25" x14ac:dyDescent="0.2">
      <c r="B206" s="95"/>
      <c r="C206" s="133" t="s">
        <v>41</v>
      </c>
      <c r="D206" s="134" t="s">
        <v>42</v>
      </c>
      <c r="E206" s="136">
        <f>+E207+E208+E209</f>
        <v>58736085.580000006</v>
      </c>
      <c r="F206" s="136">
        <f t="shared" ref="F206:P206" si="6">+F207+F208+F209</f>
        <v>32198290.260000005</v>
      </c>
      <c r="G206" s="136">
        <f t="shared" si="6"/>
        <v>62589291.599999994</v>
      </c>
      <c r="H206" s="136">
        <f t="shared" si="6"/>
        <v>532093282.90999997</v>
      </c>
      <c r="I206" s="136">
        <f t="shared" si="6"/>
        <v>74354251.970000014</v>
      </c>
      <c r="J206" s="136">
        <f t="shared" si="6"/>
        <v>61925282.790000014</v>
      </c>
      <c r="K206" s="136">
        <f t="shared" si="6"/>
        <v>56704288.660000026</v>
      </c>
      <c r="L206" s="136">
        <f t="shared" si="6"/>
        <v>31098507.269999992</v>
      </c>
      <c r="M206" s="136">
        <f t="shared" si="6"/>
        <v>46624543.819999993</v>
      </c>
      <c r="N206" s="136">
        <f t="shared" si="6"/>
        <v>37358347.420000002</v>
      </c>
      <c r="O206" s="136">
        <f t="shared" si="6"/>
        <v>45961697.209999986</v>
      </c>
      <c r="P206" s="136">
        <f t="shared" si="6"/>
        <v>63009534.683800586</v>
      </c>
      <c r="Q206" s="135">
        <f t="shared" si="4"/>
        <v>1102653404.1738005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685616950.3499999</v>
      </c>
      <c r="V206" s="97"/>
    </row>
    <row r="207" spans="2:25" x14ac:dyDescent="0.2">
      <c r="B207" s="95"/>
      <c r="C207" s="98" t="s">
        <v>43</v>
      </c>
      <c r="D207" s="99" t="s">
        <v>44</v>
      </c>
      <c r="E207" s="100">
        <v>2137878.0500000031</v>
      </c>
      <c r="F207" s="100">
        <v>4184895.9299999983</v>
      </c>
      <c r="G207" s="100">
        <v>5024935.2299999874</v>
      </c>
      <c r="H207" s="100">
        <v>4128776.0899999966</v>
      </c>
      <c r="I207" s="100">
        <v>5027970.5599999903</v>
      </c>
      <c r="J207" s="100">
        <v>3896563.0599999991</v>
      </c>
      <c r="K207" s="100">
        <v>3255340.1099999971</v>
      </c>
      <c r="L207" s="100">
        <v>3068868.6199999987</v>
      </c>
      <c r="M207" s="100">
        <v>3435711.6599999936</v>
      </c>
      <c r="N207" s="100">
        <v>3618146.1599999978</v>
      </c>
      <c r="O207" s="100">
        <v>3111965.3399999994</v>
      </c>
      <c r="P207" s="100">
        <v>4623226.8757998645</v>
      </c>
      <c r="Q207" s="135">
        <f t="shared" si="4"/>
        <v>45514277.685799822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15476485.299999986</v>
      </c>
      <c r="V207" s="97"/>
    </row>
    <row r="208" spans="2:25" x14ac:dyDescent="0.2">
      <c r="B208" s="95"/>
      <c r="C208" s="98" t="s">
        <v>45</v>
      </c>
      <c r="D208" s="99" t="s">
        <v>46</v>
      </c>
      <c r="E208" s="100">
        <v>54865198.009999998</v>
      </c>
      <c r="F208" s="100">
        <v>26218305.900000002</v>
      </c>
      <c r="G208" s="100">
        <v>55413433.160000004</v>
      </c>
      <c r="H208" s="100">
        <v>525852716.72999996</v>
      </c>
      <c r="I208" s="100">
        <v>67006080.890000023</v>
      </c>
      <c r="J208" s="100">
        <v>56030332.470000006</v>
      </c>
      <c r="K208" s="100">
        <v>51211836.000000022</v>
      </c>
      <c r="L208" s="100">
        <v>26187781.939999994</v>
      </c>
      <c r="M208" s="100">
        <v>41362448.259999998</v>
      </c>
      <c r="N208" s="100">
        <v>31807223.800000001</v>
      </c>
      <c r="O208" s="100">
        <v>40781482.75999999</v>
      </c>
      <c r="P208" s="100">
        <v>55326055.01200036</v>
      </c>
      <c r="Q208" s="135">
        <f t="shared" si="4"/>
        <v>1032062894.9320002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662349653.79999995</v>
      </c>
      <c r="V208" s="97"/>
    </row>
    <row r="209" spans="2:22" x14ac:dyDescent="0.2">
      <c r="B209" s="95"/>
      <c r="C209" s="98" t="s">
        <v>47</v>
      </c>
      <c r="D209" s="99" t="s">
        <v>48</v>
      </c>
      <c r="E209" s="100">
        <v>1733009.5200000019</v>
      </c>
      <c r="F209" s="100">
        <v>1795088.430000002</v>
      </c>
      <c r="G209" s="100">
        <v>2150923.2100000018</v>
      </c>
      <c r="H209" s="100">
        <v>2111790.090000004</v>
      </c>
      <c r="I209" s="100">
        <v>2320200.5200000009</v>
      </c>
      <c r="J209" s="100">
        <v>1998387.2600000028</v>
      </c>
      <c r="K209" s="100">
        <v>2237112.5500000012</v>
      </c>
      <c r="L209" s="100">
        <v>1841856.7100000016</v>
      </c>
      <c r="M209" s="100">
        <v>1826383.9000000015</v>
      </c>
      <c r="N209" s="100">
        <v>1932977.4600000014</v>
      </c>
      <c r="O209" s="100">
        <v>2068249.1100000022</v>
      </c>
      <c r="P209" s="100">
        <v>3060252.7960003605</v>
      </c>
      <c r="Q209" s="135">
        <f t="shared" si="4"/>
        <v>25076231.556000382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7790811.2500000093</v>
      </c>
      <c r="V209" s="97"/>
    </row>
    <row r="210" spans="2:22" x14ac:dyDescent="0.2">
      <c r="B210" s="95"/>
      <c r="C210" s="133" t="s">
        <v>49</v>
      </c>
      <c r="D210" s="134" t="s">
        <v>50</v>
      </c>
      <c r="E210" s="136">
        <f>+E211+E212</f>
        <v>0</v>
      </c>
      <c r="F210" s="136">
        <f t="shared" ref="F210:P210" si="7">+F211+F212</f>
        <v>0</v>
      </c>
      <c r="G210" s="136">
        <f t="shared" si="7"/>
        <v>0</v>
      </c>
      <c r="H210" s="136">
        <f t="shared" si="7"/>
        <v>0</v>
      </c>
      <c r="I210" s="136">
        <f t="shared" si="7"/>
        <v>0</v>
      </c>
      <c r="J210" s="136">
        <f t="shared" si="7"/>
        <v>0</v>
      </c>
      <c r="K210" s="136">
        <f t="shared" si="7"/>
        <v>0</v>
      </c>
      <c r="L210" s="136">
        <f t="shared" si="7"/>
        <v>0</v>
      </c>
      <c r="M210" s="136">
        <f t="shared" si="7"/>
        <v>0</v>
      </c>
      <c r="N210" s="136">
        <f t="shared" si="7"/>
        <v>0</v>
      </c>
      <c r="O210" s="136">
        <f t="shared" si="7"/>
        <v>0</v>
      </c>
      <c r="P210" s="136">
        <f t="shared" si="7"/>
        <v>0</v>
      </c>
      <c r="Q210" s="135">
        <f t="shared" si="4"/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51</v>
      </c>
      <c r="D211" s="99" t="s">
        <v>52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35">
        <f t="shared" si="4"/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53</v>
      </c>
      <c r="D212" s="99" t="s">
        <v>54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35">
        <f t="shared" si="4"/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55</v>
      </c>
      <c r="D213" s="134" t="s">
        <v>56</v>
      </c>
      <c r="E213" s="136">
        <f>+E214+E215+E216</f>
        <v>933362.05000000016</v>
      </c>
      <c r="F213" s="136">
        <f t="shared" ref="F213:P213" si="8">+F214+F215+F216</f>
        <v>971039.04000000015</v>
      </c>
      <c r="G213" s="136">
        <f t="shared" si="8"/>
        <v>1620032.9700000002</v>
      </c>
      <c r="H213" s="136">
        <f t="shared" si="8"/>
        <v>2168975.4800000009</v>
      </c>
      <c r="I213" s="136">
        <f t="shared" si="8"/>
        <v>2773375.7100000004</v>
      </c>
      <c r="J213" s="136">
        <f t="shared" si="8"/>
        <v>1264655.3900000001</v>
      </c>
      <c r="K213" s="136">
        <f t="shared" si="8"/>
        <v>1536725.5</v>
      </c>
      <c r="L213" s="136">
        <f t="shared" si="8"/>
        <v>1360435.5800000008</v>
      </c>
      <c r="M213" s="136">
        <f t="shared" si="8"/>
        <v>1231673.4700000002</v>
      </c>
      <c r="N213" s="136">
        <f t="shared" si="8"/>
        <v>1525066.4900000002</v>
      </c>
      <c r="O213" s="136">
        <f t="shared" si="8"/>
        <v>1470408.0600000003</v>
      </c>
      <c r="P213" s="136">
        <f t="shared" si="8"/>
        <v>2634906.1030000392</v>
      </c>
      <c r="Q213" s="135">
        <f t="shared" si="4"/>
        <v>19490655.843000039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5693409.540000001</v>
      </c>
      <c r="V213" s="97"/>
    </row>
    <row r="214" spans="2:22" x14ac:dyDescent="0.2">
      <c r="B214" s="95"/>
      <c r="C214" s="98" t="s">
        <v>57</v>
      </c>
      <c r="D214" s="99" t="s">
        <v>58</v>
      </c>
      <c r="E214" s="100">
        <v>202284.72999999995</v>
      </c>
      <c r="F214" s="100">
        <v>224340.46999999997</v>
      </c>
      <c r="G214" s="100">
        <v>306547.65999999986</v>
      </c>
      <c r="H214" s="100">
        <v>307779.71000000008</v>
      </c>
      <c r="I214" s="100">
        <v>300863.66000000003</v>
      </c>
      <c r="J214" s="100">
        <v>318852.24999999994</v>
      </c>
      <c r="K214" s="100">
        <v>317587.39000000007</v>
      </c>
      <c r="L214" s="100">
        <v>261314.78999999998</v>
      </c>
      <c r="M214" s="100">
        <v>268429.16000000009</v>
      </c>
      <c r="N214" s="100">
        <v>312004.16999999987</v>
      </c>
      <c r="O214" s="100">
        <v>318325.11000000016</v>
      </c>
      <c r="P214" s="100">
        <v>405759.52500000107</v>
      </c>
      <c r="Q214" s="135">
        <f t="shared" si="4"/>
        <v>3544088.6250000019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1040952.57</v>
      </c>
      <c r="V214" s="97"/>
    </row>
    <row r="215" spans="2:22" x14ac:dyDescent="0.2">
      <c r="B215" s="95"/>
      <c r="C215" s="98" t="s">
        <v>59</v>
      </c>
      <c r="D215" s="99" t="s">
        <v>60</v>
      </c>
      <c r="E215" s="100">
        <v>190572.28000000003</v>
      </c>
      <c r="F215" s="100">
        <v>194084.87000000002</v>
      </c>
      <c r="G215" s="100">
        <v>274176.24000000005</v>
      </c>
      <c r="H215" s="100">
        <v>230791.57000000004</v>
      </c>
      <c r="I215" s="100">
        <v>219895.28</v>
      </c>
      <c r="J215" s="100">
        <v>208592.27000000005</v>
      </c>
      <c r="K215" s="100">
        <v>220297.02</v>
      </c>
      <c r="L215" s="100">
        <v>201757.56</v>
      </c>
      <c r="M215" s="100">
        <v>202187.76999999996</v>
      </c>
      <c r="N215" s="100">
        <v>221072.77000000002</v>
      </c>
      <c r="O215" s="100">
        <v>238510.40999999997</v>
      </c>
      <c r="P215" s="100">
        <v>370702.578999997</v>
      </c>
      <c r="Q215" s="135">
        <f t="shared" si="4"/>
        <v>2772640.6189999976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889624.9600000002</v>
      </c>
      <c r="V215" s="97"/>
    </row>
    <row r="216" spans="2:22" x14ac:dyDescent="0.2">
      <c r="B216" s="95"/>
      <c r="C216" s="98" t="s">
        <v>61</v>
      </c>
      <c r="D216" s="99" t="s">
        <v>62</v>
      </c>
      <c r="E216" s="100">
        <v>540505.04000000015</v>
      </c>
      <c r="F216" s="100">
        <v>552613.70000000019</v>
      </c>
      <c r="G216" s="100">
        <v>1039309.0700000003</v>
      </c>
      <c r="H216" s="100">
        <v>1630404.2000000007</v>
      </c>
      <c r="I216" s="100">
        <v>2252616.7700000005</v>
      </c>
      <c r="J216" s="100">
        <v>737210.87000000023</v>
      </c>
      <c r="K216" s="100">
        <v>998841.09000000008</v>
      </c>
      <c r="L216" s="100">
        <v>897363.2300000008</v>
      </c>
      <c r="M216" s="100">
        <v>761056.54</v>
      </c>
      <c r="N216" s="100">
        <v>991989.55000000028</v>
      </c>
      <c r="O216" s="100">
        <v>913572.54000000015</v>
      </c>
      <c r="P216" s="100">
        <v>1858443.999000041</v>
      </c>
      <c r="Q216" s="135">
        <f t="shared" si="4"/>
        <v>13173926.599000044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3762832.0100000012</v>
      </c>
      <c r="V216" s="97"/>
    </row>
    <row r="217" spans="2:22" x14ac:dyDescent="0.2">
      <c r="B217" s="95"/>
      <c r="C217" s="133" t="s">
        <v>63</v>
      </c>
      <c r="D217" s="134" t="s">
        <v>64</v>
      </c>
      <c r="E217" s="136">
        <f>+E218</f>
        <v>418104.54999999993</v>
      </c>
      <c r="F217" s="136">
        <f t="shared" ref="F217:P217" si="9">+F218</f>
        <v>396786.27999999997</v>
      </c>
      <c r="G217" s="136">
        <f t="shared" si="9"/>
        <v>1288631.48</v>
      </c>
      <c r="H217" s="136">
        <f t="shared" si="9"/>
        <v>1641553.82</v>
      </c>
      <c r="I217" s="136">
        <f t="shared" si="9"/>
        <v>1385426.1099999999</v>
      </c>
      <c r="J217" s="136">
        <f t="shared" si="9"/>
        <v>1315264.8900000001</v>
      </c>
      <c r="K217" s="136">
        <f t="shared" si="9"/>
        <v>1316322.5799999998</v>
      </c>
      <c r="L217" s="136">
        <f t="shared" si="9"/>
        <v>612681.70000000007</v>
      </c>
      <c r="M217" s="136">
        <f t="shared" si="9"/>
        <v>915923.81</v>
      </c>
      <c r="N217" s="136">
        <f t="shared" si="9"/>
        <v>1102491.54</v>
      </c>
      <c r="O217" s="136">
        <f t="shared" si="9"/>
        <v>1141261.3800000001</v>
      </c>
      <c r="P217" s="136">
        <f t="shared" si="9"/>
        <v>3465775.7299999846</v>
      </c>
      <c r="Q217" s="135">
        <f t="shared" si="4"/>
        <v>15000223.869999986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3745076.13</v>
      </c>
      <c r="V217" s="97"/>
    </row>
    <row r="218" spans="2:22" x14ac:dyDescent="0.2">
      <c r="B218" s="95"/>
      <c r="C218" s="98" t="s">
        <v>65</v>
      </c>
      <c r="D218" s="99" t="s">
        <v>64</v>
      </c>
      <c r="E218" s="100">
        <v>418104.54999999993</v>
      </c>
      <c r="F218" s="100">
        <v>396786.27999999997</v>
      </c>
      <c r="G218" s="100">
        <v>1288631.48</v>
      </c>
      <c r="H218" s="100">
        <v>1641553.82</v>
      </c>
      <c r="I218" s="100">
        <v>1385426.1099999999</v>
      </c>
      <c r="J218" s="100">
        <v>1315264.8900000001</v>
      </c>
      <c r="K218" s="100">
        <v>1316322.5799999998</v>
      </c>
      <c r="L218" s="100">
        <v>612681.70000000007</v>
      </c>
      <c r="M218" s="100">
        <v>915923.81</v>
      </c>
      <c r="N218" s="100">
        <v>1102491.54</v>
      </c>
      <c r="O218" s="100">
        <v>1141261.3800000001</v>
      </c>
      <c r="P218" s="100">
        <v>3465775.7299999846</v>
      </c>
      <c r="Q218" s="135">
        <f t="shared" si="4"/>
        <v>15000223.869999986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3745076.13</v>
      </c>
      <c r="V218" s="97"/>
    </row>
    <row r="219" spans="2:22" x14ac:dyDescent="0.2">
      <c r="B219" s="95"/>
      <c r="C219" s="133" t="s">
        <v>66</v>
      </c>
      <c r="D219" s="134" t="s">
        <v>67</v>
      </c>
      <c r="E219" s="136">
        <f>+E220</f>
        <v>0</v>
      </c>
      <c r="F219" s="136">
        <f t="shared" ref="F219:P219" si="10">+F220</f>
        <v>0</v>
      </c>
      <c r="G219" s="136">
        <f t="shared" si="10"/>
        <v>0</v>
      </c>
      <c r="H219" s="136">
        <f t="shared" si="10"/>
        <v>0</v>
      </c>
      <c r="I219" s="136">
        <f t="shared" si="10"/>
        <v>0</v>
      </c>
      <c r="J219" s="136">
        <f t="shared" si="10"/>
        <v>0</v>
      </c>
      <c r="K219" s="136">
        <f t="shared" si="10"/>
        <v>0</v>
      </c>
      <c r="L219" s="136">
        <f t="shared" si="10"/>
        <v>0</v>
      </c>
      <c r="M219" s="136">
        <f t="shared" si="10"/>
        <v>0</v>
      </c>
      <c r="N219" s="136">
        <f t="shared" si="10"/>
        <v>0</v>
      </c>
      <c r="O219" s="136">
        <f t="shared" si="10"/>
        <v>0</v>
      </c>
      <c r="P219" s="136">
        <f t="shared" si="10"/>
        <v>0</v>
      </c>
      <c r="Q219" s="135">
        <f t="shared" si="4"/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68</v>
      </c>
      <c r="D220" s="99" t="s">
        <v>67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35">
        <f t="shared" si="4"/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69</v>
      </c>
      <c r="D221" s="134" t="s">
        <v>70</v>
      </c>
      <c r="E221" s="136">
        <f>+E222</f>
        <v>208070.8899999999</v>
      </c>
      <c r="F221" s="136">
        <f t="shared" ref="F221:P221" si="11">+F222</f>
        <v>226633.12999999992</v>
      </c>
      <c r="G221" s="136">
        <f t="shared" si="11"/>
        <v>362580.89999999991</v>
      </c>
      <c r="H221" s="136">
        <f t="shared" si="11"/>
        <v>280900.15999999997</v>
      </c>
      <c r="I221" s="136">
        <f t="shared" si="11"/>
        <v>287351</v>
      </c>
      <c r="J221" s="136">
        <f t="shared" si="11"/>
        <v>281055.91999999987</v>
      </c>
      <c r="K221" s="136">
        <f t="shared" si="11"/>
        <v>432800.0400000001</v>
      </c>
      <c r="L221" s="136">
        <f t="shared" si="11"/>
        <v>263449.3</v>
      </c>
      <c r="M221" s="136">
        <f t="shared" si="11"/>
        <v>263571.37999999995</v>
      </c>
      <c r="N221" s="136">
        <f t="shared" si="11"/>
        <v>306139.88</v>
      </c>
      <c r="O221" s="136">
        <f t="shared" si="11"/>
        <v>333941.11000000004</v>
      </c>
      <c r="P221" s="136">
        <f t="shared" si="11"/>
        <v>527819.91999999993</v>
      </c>
      <c r="Q221" s="135">
        <f t="shared" si="4"/>
        <v>3774313.629999999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1078185.0799999996</v>
      </c>
      <c r="V221" s="97"/>
    </row>
    <row r="222" spans="2:22" x14ac:dyDescent="0.2">
      <c r="B222" s="95"/>
      <c r="C222" s="98" t="s">
        <v>71</v>
      </c>
      <c r="D222" s="99" t="s">
        <v>70</v>
      </c>
      <c r="E222" s="100">
        <v>208070.8899999999</v>
      </c>
      <c r="F222" s="100">
        <v>226633.12999999992</v>
      </c>
      <c r="G222" s="100">
        <v>362580.89999999991</v>
      </c>
      <c r="H222" s="100">
        <v>280900.15999999997</v>
      </c>
      <c r="I222" s="100">
        <v>287351</v>
      </c>
      <c r="J222" s="100">
        <v>281055.91999999987</v>
      </c>
      <c r="K222" s="100">
        <v>432800.0400000001</v>
      </c>
      <c r="L222" s="100">
        <v>263449.3</v>
      </c>
      <c r="M222" s="100">
        <v>263571.37999999995</v>
      </c>
      <c r="N222" s="100">
        <v>306139.88</v>
      </c>
      <c r="O222" s="100">
        <v>333941.11000000004</v>
      </c>
      <c r="P222" s="100">
        <v>527819.91999999993</v>
      </c>
      <c r="Q222" s="135">
        <f t="shared" si="4"/>
        <v>3774313.629999999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1078185.0799999996</v>
      </c>
      <c r="V222" s="97"/>
    </row>
    <row r="223" spans="2:22" x14ac:dyDescent="0.2">
      <c r="B223" s="95"/>
      <c r="C223" s="133" t="s">
        <v>72</v>
      </c>
      <c r="D223" s="134" t="s">
        <v>73</v>
      </c>
      <c r="E223" s="136">
        <f>+E224</f>
        <v>3937876.35</v>
      </c>
      <c r="F223" s="136">
        <f t="shared" ref="F223:P223" si="12">+F224</f>
        <v>3710894.9200000004</v>
      </c>
      <c r="G223" s="136">
        <f t="shared" si="12"/>
        <v>26531298.140000001</v>
      </c>
      <c r="H223" s="136">
        <f t="shared" si="12"/>
        <v>22742112.860000003</v>
      </c>
      <c r="I223" s="136">
        <f t="shared" si="12"/>
        <v>13133031.279999999</v>
      </c>
      <c r="J223" s="136">
        <f t="shared" si="12"/>
        <v>7200428.8999999985</v>
      </c>
      <c r="K223" s="136">
        <f t="shared" si="12"/>
        <v>4689413.4099999992</v>
      </c>
      <c r="L223" s="136">
        <f t="shared" si="12"/>
        <v>5401129.0799999991</v>
      </c>
      <c r="M223" s="136">
        <f t="shared" si="12"/>
        <v>23671938.620000005</v>
      </c>
      <c r="N223" s="136">
        <f t="shared" si="12"/>
        <v>14830205.08</v>
      </c>
      <c r="O223" s="136">
        <f t="shared" si="12"/>
        <v>10432199.239999998</v>
      </c>
      <c r="P223" s="136">
        <f t="shared" si="12"/>
        <v>26149476.120000005</v>
      </c>
      <c r="Q223" s="135">
        <f t="shared" si="4"/>
        <v>162430004.00000003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56922182.270000011</v>
      </c>
      <c r="V223" s="97"/>
    </row>
    <row r="224" spans="2:22" x14ac:dyDescent="0.2">
      <c r="B224" s="95"/>
      <c r="C224" s="98" t="s">
        <v>74</v>
      </c>
      <c r="D224" s="99" t="s">
        <v>73</v>
      </c>
      <c r="E224" s="100">
        <v>3937876.35</v>
      </c>
      <c r="F224" s="100">
        <v>3710894.9200000004</v>
      </c>
      <c r="G224" s="100">
        <v>26531298.140000001</v>
      </c>
      <c r="H224" s="100">
        <v>22742112.860000003</v>
      </c>
      <c r="I224" s="100">
        <v>13133031.279999999</v>
      </c>
      <c r="J224" s="100">
        <v>7200428.8999999985</v>
      </c>
      <c r="K224" s="100">
        <v>4689413.4099999992</v>
      </c>
      <c r="L224" s="100">
        <v>5401129.0799999991</v>
      </c>
      <c r="M224" s="100">
        <v>23671938.620000005</v>
      </c>
      <c r="N224" s="100">
        <v>14830205.08</v>
      </c>
      <c r="O224" s="100">
        <v>10432199.239999998</v>
      </c>
      <c r="P224" s="100">
        <v>26149476.120000005</v>
      </c>
      <c r="Q224" s="135">
        <f t="shared" si="4"/>
        <v>162430004.00000003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56922182.270000011</v>
      </c>
      <c r="V224" s="97"/>
    </row>
    <row r="225" spans="2:22" x14ac:dyDescent="0.2">
      <c r="B225" s="95"/>
      <c r="C225" s="133" t="s">
        <v>75</v>
      </c>
      <c r="D225" s="134" t="s">
        <v>76</v>
      </c>
      <c r="E225" s="136">
        <f>+E226</f>
        <v>0</v>
      </c>
      <c r="F225" s="136">
        <f t="shared" ref="F225:P225" si="13">+F226</f>
        <v>0</v>
      </c>
      <c r="G225" s="136">
        <f t="shared" si="13"/>
        <v>0</v>
      </c>
      <c r="H225" s="136">
        <f t="shared" si="13"/>
        <v>0</v>
      </c>
      <c r="I225" s="136">
        <f t="shared" si="13"/>
        <v>0</v>
      </c>
      <c r="J225" s="136">
        <f t="shared" si="13"/>
        <v>0</v>
      </c>
      <c r="K225" s="136">
        <f t="shared" si="13"/>
        <v>0</v>
      </c>
      <c r="L225" s="136">
        <f t="shared" si="13"/>
        <v>0</v>
      </c>
      <c r="M225" s="136">
        <f t="shared" si="13"/>
        <v>0</v>
      </c>
      <c r="N225" s="136">
        <f t="shared" si="13"/>
        <v>0</v>
      </c>
      <c r="O225" s="136">
        <f t="shared" si="13"/>
        <v>0</v>
      </c>
      <c r="P225" s="136">
        <f t="shared" si="13"/>
        <v>0</v>
      </c>
      <c r="Q225" s="135">
        <f t="shared" si="4"/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77</v>
      </c>
      <c r="D226" s="99" t="s">
        <v>76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35">
        <f t="shared" si="4"/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78</v>
      </c>
      <c r="D227" s="132" t="s">
        <v>79</v>
      </c>
      <c r="E227" s="135">
        <f>+E228+E230+E232+E234+E236</f>
        <v>5067089.93</v>
      </c>
      <c r="F227" s="135">
        <f t="shared" ref="F227:P227" si="14">+F228+F230+F232+F234+F236</f>
        <v>5987707.6799999978</v>
      </c>
      <c r="G227" s="135">
        <f t="shared" si="14"/>
        <v>6970932.6099999938</v>
      </c>
      <c r="H227" s="135">
        <f t="shared" si="14"/>
        <v>7422548.6899999967</v>
      </c>
      <c r="I227" s="135">
        <f t="shared" si="14"/>
        <v>6631776.8200000012</v>
      </c>
      <c r="J227" s="135">
        <f t="shared" si="14"/>
        <v>6471707.3199999975</v>
      </c>
      <c r="K227" s="135">
        <f t="shared" si="14"/>
        <v>7508469.080000001</v>
      </c>
      <c r="L227" s="135">
        <f t="shared" si="14"/>
        <v>6179284.4399999985</v>
      </c>
      <c r="M227" s="135">
        <f t="shared" si="14"/>
        <v>7118595.5300000003</v>
      </c>
      <c r="N227" s="135">
        <f t="shared" si="14"/>
        <v>7302490.1099999966</v>
      </c>
      <c r="O227" s="135">
        <f t="shared" si="14"/>
        <v>6762539.1300000027</v>
      </c>
      <c r="P227" s="135">
        <f t="shared" si="14"/>
        <v>13044705.894000268</v>
      </c>
      <c r="Q227" s="135">
        <f t="shared" si="4"/>
        <v>86467847.234000251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25448278.909999989</v>
      </c>
      <c r="V227" s="97"/>
    </row>
    <row r="228" spans="2:22" x14ac:dyDescent="0.2">
      <c r="B228" s="95"/>
      <c r="C228" s="133" t="s">
        <v>80</v>
      </c>
      <c r="D228" s="134" t="s">
        <v>81</v>
      </c>
      <c r="E228" s="136">
        <f>+E229</f>
        <v>5020439.26</v>
      </c>
      <c r="F228" s="136">
        <f t="shared" ref="F228:P228" si="15">+F229</f>
        <v>5913576.0699999975</v>
      </c>
      <c r="G228" s="136">
        <f t="shared" si="15"/>
        <v>6801972.3199999938</v>
      </c>
      <c r="H228" s="136">
        <f t="shared" si="15"/>
        <v>7235399.5599999968</v>
      </c>
      <c r="I228" s="136">
        <f t="shared" si="15"/>
        <v>6516659.6300000008</v>
      </c>
      <c r="J228" s="136">
        <f t="shared" si="15"/>
        <v>6348085.7099999972</v>
      </c>
      <c r="K228" s="136">
        <f t="shared" si="15"/>
        <v>7361978.5100000007</v>
      </c>
      <c r="L228" s="136">
        <f t="shared" si="15"/>
        <v>6076675.0799999982</v>
      </c>
      <c r="M228" s="136">
        <f t="shared" si="15"/>
        <v>6975209.8100000005</v>
      </c>
      <c r="N228" s="136">
        <f t="shared" si="15"/>
        <v>7155661.759999997</v>
      </c>
      <c r="O228" s="136">
        <f t="shared" si="15"/>
        <v>6621723.9700000025</v>
      </c>
      <c r="P228" s="136">
        <f t="shared" si="15"/>
        <v>12594769.765000269</v>
      </c>
      <c r="Q228" s="135">
        <f t="shared" si="4"/>
        <v>84622151.445000246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24971387.209999986</v>
      </c>
      <c r="V228" s="97"/>
    </row>
    <row r="229" spans="2:22" x14ac:dyDescent="0.2">
      <c r="B229" s="95"/>
      <c r="C229" s="98" t="s">
        <v>82</v>
      </c>
      <c r="D229" s="99" t="s">
        <v>81</v>
      </c>
      <c r="E229" s="100">
        <v>5020439.26</v>
      </c>
      <c r="F229" s="100">
        <v>5913576.0699999975</v>
      </c>
      <c r="G229" s="100">
        <v>6801972.3199999938</v>
      </c>
      <c r="H229" s="100">
        <v>7235399.5599999968</v>
      </c>
      <c r="I229" s="100">
        <v>6516659.6300000008</v>
      </c>
      <c r="J229" s="100">
        <v>6348085.7099999972</v>
      </c>
      <c r="K229" s="100">
        <v>7361978.5100000007</v>
      </c>
      <c r="L229" s="100">
        <v>6076675.0799999982</v>
      </c>
      <c r="M229" s="100">
        <v>6975209.8100000005</v>
      </c>
      <c r="N229" s="100">
        <v>7155661.759999997</v>
      </c>
      <c r="O229" s="100">
        <v>6621723.9700000025</v>
      </c>
      <c r="P229" s="100">
        <v>12594769.765000269</v>
      </c>
      <c r="Q229" s="135">
        <f t="shared" si="4"/>
        <v>84622151.445000246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24971387.209999986</v>
      </c>
      <c r="V229" s="97"/>
    </row>
    <row r="230" spans="2:22" x14ac:dyDescent="0.2">
      <c r="B230" s="95"/>
      <c r="C230" s="133" t="s">
        <v>83</v>
      </c>
      <c r="D230" s="134" t="s">
        <v>84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5">
        <f t="shared" si="4"/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85</v>
      </c>
      <c r="D231" s="99" t="s">
        <v>84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35">
        <f t="shared" si="4"/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86</v>
      </c>
      <c r="D232" s="134" t="s">
        <v>87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5">
        <f t="shared" si="4"/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88</v>
      </c>
      <c r="D233" s="99" t="s">
        <v>87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35">
        <f t="shared" si="4"/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89</v>
      </c>
      <c r="D234" s="134" t="s">
        <v>90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5">
        <f t="shared" si="4"/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91</v>
      </c>
      <c r="D235" s="99" t="s">
        <v>90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35">
        <f t="shared" si="4"/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92</v>
      </c>
      <c r="D236" s="134" t="s">
        <v>93</v>
      </c>
      <c r="E236" s="136">
        <f>+E237</f>
        <v>46650.67</v>
      </c>
      <c r="F236" s="136">
        <f t="shared" ref="F236:P236" si="16">+F237</f>
        <v>74131.61</v>
      </c>
      <c r="G236" s="136">
        <f t="shared" si="16"/>
        <v>168960.28999999998</v>
      </c>
      <c r="H236" s="136">
        <f t="shared" si="16"/>
        <v>187149.13</v>
      </c>
      <c r="I236" s="136">
        <f t="shared" si="16"/>
        <v>115117.18999999999</v>
      </c>
      <c r="J236" s="136">
        <f t="shared" si="16"/>
        <v>123621.61</v>
      </c>
      <c r="K236" s="136">
        <f t="shared" si="16"/>
        <v>146490.57</v>
      </c>
      <c r="L236" s="136">
        <f t="shared" si="16"/>
        <v>102609.35999999999</v>
      </c>
      <c r="M236" s="136">
        <f t="shared" si="16"/>
        <v>143385.72</v>
      </c>
      <c r="N236" s="136">
        <f t="shared" si="16"/>
        <v>146828.35</v>
      </c>
      <c r="O236" s="136">
        <f t="shared" si="16"/>
        <v>140815.16</v>
      </c>
      <c r="P236" s="136">
        <f t="shared" si="16"/>
        <v>449936.12899999891</v>
      </c>
      <c r="Q236" s="135">
        <f t="shared" ref="Q236:Q267" si="17">SUM(E236:P236)</f>
        <v>1845695.7889999989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476891.69999999995</v>
      </c>
      <c r="V236" s="97"/>
    </row>
    <row r="237" spans="2:22" x14ac:dyDescent="0.2">
      <c r="B237" s="95"/>
      <c r="C237" s="98" t="s">
        <v>94</v>
      </c>
      <c r="D237" s="99" t="s">
        <v>93</v>
      </c>
      <c r="E237" s="100">
        <v>46650.67</v>
      </c>
      <c r="F237" s="100">
        <v>74131.61</v>
      </c>
      <c r="G237" s="100">
        <v>168960.28999999998</v>
      </c>
      <c r="H237" s="100">
        <v>187149.13</v>
      </c>
      <c r="I237" s="100">
        <v>115117.18999999999</v>
      </c>
      <c r="J237" s="100">
        <v>123621.61</v>
      </c>
      <c r="K237" s="100">
        <v>146490.57</v>
      </c>
      <c r="L237" s="100">
        <v>102609.35999999999</v>
      </c>
      <c r="M237" s="100">
        <v>143385.72</v>
      </c>
      <c r="N237" s="100">
        <v>146828.35</v>
      </c>
      <c r="O237" s="100">
        <v>140815.16</v>
      </c>
      <c r="P237" s="100">
        <v>449936.12899999891</v>
      </c>
      <c r="Q237" s="135">
        <f t="shared" si="17"/>
        <v>1845695.7889999989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476891.69999999995</v>
      </c>
      <c r="V237" s="97"/>
    </row>
    <row r="238" spans="2:22" x14ac:dyDescent="0.2">
      <c r="B238" s="95"/>
      <c r="C238" s="131" t="s">
        <v>95</v>
      </c>
      <c r="D238" s="132" t="s">
        <v>96</v>
      </c>
      <c r="E238" s="135">
        <f>+E239+E241+E243+E245+E247+E249</f>
        <v>13814610.739999993</v>
      </c>
      <c r="F238" s="135">
        <f t="shared" ref="F238:P238" si="18">+F239+F241+F243+F245+F247+F249</f>
        <v>16071667.599999985</v>
      </c>
      <c r="G238" s="135">
        <f t="shared" si="18"/>
        <v>16869433.859999985</v>
      </c>
      <c r="H238" s="135">
        <f t="shared" si="18"/>
        <v>17974650.249999989</v>
      </c>
      <c r="I238" s="135">
        <f t="shared" si="18"/>
        <v>17675723.119999997</v>
      </c>
      <c r="J238" s="135">
        <f t="shared" si="18"/>
        <v>17141896.409999996</v>
      </c>
      <c r="K238" s="135">
        <f t="shared" si="18"/>
        <v>19146012.300000001</v>
      </c>
      <c r="L238" s="135">
        <f t="shared" si="18"/>
        <v>16626860.729999997</v>
      </c>
      <c r="M238" s="135">
        <f t="shared" si="18"/>
        <v>18677839.260000002</v>
      </c>
      <c r="N238" s="135">
        <f t="shared" si="18"/>
        <v>18700037.489999976</v>
      </c>
      <c r="O238" s="135">
        <f t="shared" si="18"/>
        <v>18651060.329999994</v>
      </c>
      <c r="P238" s="135">
        <f t="shared" si="18"/>
        <v>30680675.327000439</v>
      </c>
      <c r="Q238" s="135">
        <f t="shared" si="17"/>
        <v>222030467.41700032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64730362.449999943</v>
      </c>
      <c r="V238" s="97"/>
    </row>
    <row r="239" spans="2:22" x14ac:dyDescent="0.2">
      <c r="B239" s="95"/>
      <c r="C239" s="133" t="s">
        <v>97</v>
      </c>
      <c r="D239" s="134" t="s">
        <v>98</v>
      </c>
      <c r="E239" s="136">
        <f>+E240</f>
        <v>7308795.1499999939</v>
      </c>
      <c r="F239" s="136">
        <f t="shared" ref="F239:P239" si="19">+F240</f>
        <v>8935499.1999999937</v>
      </c>
      <c r="G239" s="136">
        <f t="shared" si="19"/>
        <v>7506116.1700000027</v>
      </c>
      <c r="H239" s="136">
        <f t="shared" si="19"/>
        <v>8790920.7400000021</v>
      </c>
      <c r="I239" s="136">
        <f t="shared" si="19"/>
        <v>9076712.1899999976</v>
      </c>
      <c r="J239" s="136">
        <f t="shared" si="19"/>
        <v>8668723.2899999991</v>
      </c>
      <c r="K239" s="136">
        <f t="shared" si="19"/>
        <v>9203062.3500000071</v>
      </c>
      <c r="L239" s="136">
        <f t="shared" si="19"/>
        <v>8530398.0799999963</v>
      </c>
      <c r="M239" s="136">
        <f t="shared" si="19"/>
        <v>8765554.5999999978</v>
      </c>
      <c r="N239" s="136">
        <f t="shared" si="19"/>
        <v>9246797.3099999987</v>
      </c>
      <c r="O239" s="136">
        <f t="shared" si="19"/>
        <v>9131076.860000005</v>
      </c>
      <c r="P239" s="136">
        <f t="shared" si="19"/>
        <v>14795994.150000004</v>
      </c>
      <c r="Q239" s="135">
        <f t="shared" si="17"/>
        <v>109959650.08999999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32541331.25999999</v>
      </c>
      <c r="V239" s="97"/>
    </row>
    <row r="240" spans="2:22" x14ac:dyDescent="0.2">
      <c r="B240" s="95"/>
      <c r="C240" s="98" t="s">
        <v>99</v>
      </c>
      <c r="D240" s="99" t="s">
        <v>98</v>
      </c>
      <c r="E240" s="100">
        <v>7308795.1499999939</v>
      </c>
      <c r="F240" s="100">
        <v>8935499.1999999937</v>
      </c>
      <c r="G240" s="100">
        <v>7506116.1700000027</v>
      </c>
      <c r="H240" s="100">
        <v>8790920.7400000021</v>
      </c>
      <c r="I240" s="100">
        <v>9076712.1899999976</v>
      </c>
      <c r="J240" s="100">
        <v>8668723.2899999991</v>
      </c>
      <c r="K240" s="100">
        <v>9203062.3500000071</v>
      </c>
      <c r="L240" s="100">
        <v>8530398.0799999963</v>
      </c>
      <c r="M240" s="100">
        <v>8765554.5999999978</v>
      </c>
      <c r="N240" s="100">
        <v>9246797.3099999987</v>
      </c>
      <c r="O240" s="100">
        <v>9131076.860000005</v>
      </c>
      <c r="P240" s="100">
        <v>14795994.150000004</v>
      </c>
      <c r="Q240" s="135">
        <f t="shared" si="17"/>
        <v>109959650.08999999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32541331.25999999</v>
      </c>
      <c r="V240" s="97"/>
    </row>
    <row r="241" spans="2:22" x14ac:dyDescent="0.2">
      <c r="B241" s="95"/>
      <c r="C241" s="133" t="s">
        <v>100</v>
      </c>
      <c r="D241" s="134" t="s">
        <v>101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5">
        <f t="shared" si="17"/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102</v>
      </c>
      <c r="D242" s="99" t="s">
        <v>101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35">
        <f t="shared" si="17"/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103</v>
      </c>
      <c r="D243" s="134" t="s">
        <v>104</v>
      </c>
      <c r="E243" s="136">
        <f>+E244</f>
        <v>3265467.4499999969</v>
      </c>
      <c r="F243" s="136">
        <f t="shared" ref="F243:P243" si="20">+F244</f>
        <v>3291530.3499999898</v>
      </c>
      <c r="G243" s="136">
        <f t="shared" si="20"/>
        <v>4670235.8999999808</v>
      </c>
      <c r="H243" s="136">
        <f t="shared" si="20"/>
        <v>4576285.4699999858</v>
      </c>
      <c r="I243" s="136">
        <f t="shared" si="20"/>
        <v>4338962.0699999975</v>
      </c>
      <c r="J243" s="136">
        <f t="shared" si="20"/>
        <v>4432733.47</v>
      </c>
      <c r="K243" s="136">
        <f t="shared" si="20"/>
        <v>4557530.5299999937</v>
      </c>
      <c r="L243" s="136">
        <f t="shared" si="20"/>
        <v>4164000.1300000004</v>
      </c>
      <c r="M243" s="136">
        <f t="shared" si="20"/>
        <v>4863906.6099999985</v>
      </c>
      <c r="N243" s="136">
        <f t="shared" si="20"/>
        <v>4560543.729999979</v>
      </c>
      <c r="O243" s="136">
        <f t="shared" si="20"/>
        <v>4591817.7299999874</v>
      </c>
      <c r="P243" s="136">
        <f t="shared" si="20"/>
        <v>5755053.9200005997</v>
      </c>
      <c r="Q243" s="135">
        <f t="shared" si="17"/>
        <v>53068067.360000506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15803519.169999953</v>
      </c>
      <c r="V243" s="97"/>
    </row>
    <row r="244" spans="2:22" x14ac:dyDescent="0.2">
      <c r="B244" s="95"/>
      <c r="C244" s="98" t="s">
        <v>105</v>
      </c>
      <c r="D244" s="99" t="s">
        <v>104</v>
      </c>
      <c r="E244" s="100">
        <v>3265467.4499999969</v>
      </c>
      <c r="F244" s="100">
        <v>3291530.3499999898</v>
      </c>
      <c r="G244" s="100">
        <v>4670235.8999999808</v>
      </c>
      <c r="H244" s="100">
        <v>4576285.4699999858</v>
      </c>
      <c r="I244" s="100">
        <v>4338962.0699999975</v>
      </c>
      <c r="J244" s="100">
        <v>4432733.47</v>
      </c>
      <c r="K244" s="100">
        <v>4557530.5299999937</v>
      </c>
      <c r="L244" s="100">
        <v>4164000.1300000004</v>
      </c>
      <c r="M244" s="100">
        <v>4863906.6099999985</v>
      </c>
      <c r="N244" s="100">
        <v>4560543.729999979</v>
      </c>
      <c r="O244" s="100">
        <v>4591817.7299999874</v>
      </c>
      <c r="P244" s="100">
        <v>5755053.9200005997</v>
      </c>
      <c r="Q244" s="135">
        <f t="shared" si="17"/>
        <v>53068067.360000506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15803519.169999953</v>
      </c>
      <c r="V244" s="97"/>
    </row>
    <row r="245" spans="2:22" x14ac:dyDescent="0.2">
      <c r="B245" s="95"/>
      <c r="C245" s="133" t="s">
        <v>106</v>
      </c>
      <c r="D245" s="134" t="s">
        <v>107</v>
      </c>
      <c r="E245" s="136">
        <f>+E246</f>
        <v>910107.3</v>
      </c>
      <c r="F245" s="136">
        <f t="shared" ref="F245:P245" si="21">+F246</f>
        <v>1280146.5300000003</v>
      </c>
      <c r="G245" s="136">
        <f t="shared" si="21"/>
        <v>1531487.0899999996</v>
      </c>
      <c r="H245" s="136">
        <f t="shared" si="21"/>
        <v>1482740.7000000002</v>
      </c>
      <c r="I245" s="136">
        <f t="shared" si="21"/>
        <v>1212964.93</v>
      </c>
      <c r="J245" s="136">
        <f t="shared" si="21"/>
        <v>1282694.22</v>
      </c>
      <c r="K245" s="136">
        <f t="shared" si="21"/>
        <v>1380567.6899999992</v>
      </c>
      <c r="L245" s="136">
        <f t="shared" si="21"/>
        <v>1240803.73</v>
      </c>
      <c r="M245" s="136">
        <f t="shared" si="21"/>
        <v>1400114.2299999997</v>
      </c>
      <c r="N245" s="136">
        <f t="shared" si="21"/>
        <v>1438941.4799999995</v>
      </c>
      <c r="O245" s="136">
        <f t="shared" si="21"/>
        <v>1390201.07</v>
      </c>
      <c r="P245" s="136">
        <f t="shared" si="21"/>
        <v>2584627.5999999996</v>
      </c>
      <c r="Q245" s="135">
        <f t="shared" si="17"/>
        <v>17135396.57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5204481.62</v>
      </c>
      <c r="V245" s="97"/>
    </row>
    <row r="246" spans="2:22" x14ac:dyDescent="0.2">
      <c r="B246" s="95"/>
      <c r="C246" s="98" t="s">
        <v>108</v>
      </c>
      <c r="D246" s="99" t="s">
        <v>107</v>
      </c>
      <c r="E246" s="100">
        <v>910107.3</v>
      </c>
      <c r="F246" s="100">
        <v>1280146.5300000003</v>
      </c>
      <c r="G246" s="100">
        <v>1531487.0899999996</v>
      </c>
      <c r="H246" s="100">
        <v>1482740.7000000002</v>
      </c>
      <c r="I246" s="100">
        <v>1212964.93</v>
      </c>
      <c r="J246" s="100">
        <v>1282694.22</v>
      </c>
      <c r="K246" s="100">
        <v>1380567.6899999992</v>
      </c>
      <c r="L246" s="100">
        <v>1240803.73</v>
      </c>
      <c r="M246" s="100">
        <v>1400114.2299999997</v>
      </c>
      <c r="N246" s="100">
        <v>1438941.4799999995</v>
      </c>
      <c r="O246" s="100">
        <v>1390201.07</v>
      </c>
      <c r="P246" s="100">
        <v>2584627.5999999996</v>
      </c>
      <c r="Q246" s="135">
        <f t="shared" si="17"/>
        <v>17135396.57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5204481.62</v>
      </c>
      <c r="V246" s="97"/>
    </row>
    <row r="247" spans="2:22" x14ac:dyDescent="0.2">
      <c r="B247" s="95"/>
      <c r="C247" s="133" t="s">
        <v>109</v>
      </c>
      <c r="D247" s="134" t="s">
        <v>110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5">
        <f t="shared" si="17"/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111</v>
      </c>
      <c r="D248" s="99" t="s">
        <v>110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35">
        <f t="shared" si="17"/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112</v>
      </c>
      <c r="D249" s="134" t="s">
        <v>113</v>
      </c>
      <c r="E249" s="136">
        <f>+E250</f>
        <v>2330240.8400000017</v>
      </c>
      <c r="F249" s="136">
        <f t="shared" ref="F249:P249" si="22">+F250</f>
        <v>2564491.5200000019</v>
      </c>
      <c r="G249" s="136">
        <f t="shared" si="22"/>
        <v>3161594.7000000016</v>
      </c>
      <c r="H249" s="136">
        <f t="shared" si="22"/>
        <v>3124703.3400000008</v>
      </c>
      <c r="I249" s="136">
        <f t="shared" si="22"/>
        <v>3047083.9300000016</v>
      </c>
      <c r="J249" s="136">
        <f t="shared" si="22"/>
        <v>2757745.4299999997</v>
      </c>
      <c r="K249" s="136">
        <f t="shared" si="22"/>
        <v>4004851.73</v>
      </c>
      <c r="L249" s="136">
        <f t="shared" si="22"/>
        <v>2691658.7899999991</v>
      </c>
      <c r="M249" s="136">
        <f t="shared" si="22"/>
        <v>3648263.820000004</v>
      </c>
      <c r="N249" s="136">
        <f t="shared" si="22"/>
        <v>3453754.97</v>
      </c>
      <c r="O249" s="136">
        <f t="shared" si="22"/>
        <v>3537964.6700000023</v>
      </c>
      <c r="P249" s="136">
        <f t="shared" si="22"/>
        <v>7544999.656999832</v>
      </c>
      <c r="Q249" s="135">
        <f t="shared" si="17"/>
        <v>41867353.396999843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11181030.400000006</v>
      </c>
      <c r="V249" s="97"/>
    </row>
    <row r="250" spans="2:22" x14ac:dyDescent="0.2">
      <c r="B250" s="95"/>
      <c r="C250" s="98" t="s">
        <v>114</v>
      </c>
      <c r="D250" s="99" t="s">
        <v>113</v>
      </c>
      <c r="E250" s="100">
        <v>2330240.8400000017</v>
      </c>
      <c r="F250" s="100">
        <v>2564491.5200000019</v>
      </c>
      <c r="G250" s="100">
        <v>3161594.7000000016</v>
      </c>
      <c r="H250" s="100">
        <v>3124703.3400000008</v>
      </c>
      <c r="I250" s="100">
        <v>3047083.9300000016</v>
      </c>
      <c r="J250" s="100">
        <v>2757745.4299999997</v>
      </c>
      <c r="K250" s="100">
        <v>4004851.73</v>
      </c>
      <c r="L250" s="100">
        <v>2691658.7899999991</v>
      </c>
      <c r="M250" s="100">
        <v>3648263.820000004</v>
      </c>
      <c r="N250" s="100">
        <v>3453754.97</v>
      </c>
      <c r="O250" s="100">
        <v>3537964.6700000023</v>
      </c>
      <c r="P250" s="100">
        <v>7544999.656999832</v>
      </c>
      <c r="Q250" s="135">
        <f t="shared" si="17"/>
        <v>41867353.396999843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11181030.400000006</v>
      </c>
      <c r="V250" s="97"/>
    </row>
    <row r="251" spans="2:22" x14ac:dyDescent="0.2">
      <c r="B251" s="95"/>
      <c r="C251" s="131" t="s">
        <v>115</v>
      </c>
      <c r="D251" s="132" t="s">
        <v>116</v>
      </c>
      <c r="E251" s="135">
        <f>+E252+E255+E259+E266+E270+E276+E278+E283+E291</f>
        <v>14192007.459999997</v>
      </c>
      <c r="F251" s="135">
        <f t="shared" ref="F251:P251" si="23">+F252+F255+F259+F266+F270+F276+F278+F283+F291</f>
        <v>18175880.849999998</v>
      </c>
      <c r="G251" s="135">
        <f t="shared" si="23"/>
        <v>26686726.370000012</v>
      </c>
      <c r="H251" s="135">
        <f t="shared" si="23"/>
        <v>30097224.240000006</v>
      </c>
      <c r="I251" s="135">
        <f t="shared" si="23"/>
        <v>21536042.559999995</v>
      </c>
      <c r="J251" s="135">
        <f t="shared" si="23"/>
        <v>32447428.640000004</v>
      </c>
      <c r="K251" s="135">
        <f t="shared" si="23"/>
        <v>34940324.899999999</v>
      </c>
      <c r="L251" s="135">
        <f t="shared" si="23"/>
        <v>19627385.739999998</v>
      </c>
      <c r="M251" s="135">
        <f t="shared" si="23"/>
        <v>34883206.859999999</v>
      </c>
      <c r="N251" s="135">
        <f t="shared" si="23"/>
        <v>38041273.76000002</v>
      </c>
      <c r="O251" s="135">
        <f t="shared" si="23"/>
        <v>42382550.739999995</v>
      </c>
      <c r="P251" s="135">
        <f t="shared" si="23"/>
        <v>91129678.651000202</v>
      </c>
      <c r="Q251" s="135">
        <f t="shared" si="17"/>
        <v>404139730.77100033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89151838.920000017</v>
      </c>
      <c r="V251" s="97"/>
    </row>
    <row r="252" spans="2:22" x14ac:dyDescent="0.2">
      <c r="B252" s="95"/>
      <c r="C252" s="133" t="s">
        <v>117</v>
      </c>
      <c r="D252" s="134" t="s">
        <v>118</v>
      </c>
      <c r="E252" s="136">
        <f>+E253+E254</f>
        <v>3185852.7399999984</v>
      </c>
      <c r="F252" s="136">
        <f t="shared" ref="F252:P252" si="24">+F253+F254</f>
        <v>3339638.9099999988</v>
      </c>
      <c r="G252" s="136">
        <f t="shared" si="24"/>
        <v>4853965.2300000014</v>
      </c>
      <c r="H252" s="136">
        <f t="shared" si="24"/>
        <v>3860762.2699999991</v>
      </c>
      <c r="I252" s="136">
        <f t="shared" si="24"/>
        <v>3684289.7899999968</v>
      </c>
      <c r="J252" s="136">
        <f t="shared" si="24"/>
        <v>3893543.060000007</v>
      </c>
      <c r="K252" s="136">
        <f t="shared" si="24"/>
        <v>3912637.5399999977</v>
      </c>
      <c r="L252" s="136">
        <f t="shared" si="24"/>
        <v>3257067.6999999993</v>
      </c>
      <c r="M252" s="136">
        <f t="shared" si="24"/>
        <v>3700237.5700000003</v>
      </c>
      <c r="N252" s="136">
        <f t="shared" si="24"/>
        <v>4785786.3699999917</v>
      </c>
      <c r="O252" s="136">
        <f t="shared" si="24"/>
        <v>5810662.2599999793</v>
      </c>
      <c r="P252" s="136">
        <f t="shared" si="24"/>
        <v>10828977.809000077</v>
      </c>
      <c r="Q252" s="135">
        <f t="shared" si="17"/>
        <v>55113421.249000043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15240219.149999999</v>
      </c>
      <c r="V252" s="97"/>
    </row>
    <row r="253" spans="2:22" x14ac:dyDescent="0.2">
      <c r="B253" s="95"/>
      <c r="C253" s="98" t="s">
        <v>119</v>
      </c>
      <c r="D253" s="99" t="s">
        <v>120</v>
      </c>
      <c r="E253" s="100">
        <v>3185852.7399999984</v>
      </c>
      <c r="F253" s="100">
        <v>3339638.9099999988</v>
      </c>
      <c r="G253" s="100">
        <v>4853965.2300000014</v>
      </c>
      <c r="H253" s="100">
        <v>3860762.2699999991</v>
      </c>
      <c r="I253" s="100">
        <v>3684289.7899999968</v>
      </c>
      <c r="J253" s="100">
        <v>3893543.060000007</v>
      </c>
      <c r="K253" s="100">
        <v>3912637.5399999977</v>
      </c>
      <c r="L253" s="100">
        <v>3257067.6999999993</v>
      </c>
      <c r="M253" s="100">
        <v>3700237.5700000003</v>
      </c>
      <c r="N253" s="100">
        <v>4785786.3699999917</v>
      </c>
      <c r="O253" s="100">
        <v>5810662.2599999793</v>
      </c>
      <c r="P253" s="100">
        <v>10828977.809000077</v>
      </c>
      <c r="Q253" s="135">
        <f t="shared" si="17"/>
        <v>55113421.249000043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15240219.149999999</v>
      </c>
      <c r="V253" s="97"/>
    </row>
    <row r="254" spans="2:22" x14ac:dyDescent="0.2">
      <c r="B254" s="95"/>
      <c r="C254" s="98" t="s">
        <v>121</v>
      </c>
      <c r="D254" s="99" t="s">
        <v>122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35">
        <f t="shared" si="17"/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123</v>
      </c>
      <c r="D255" s="134" t="s">
        <v>124</v>
      </c>
      <c r="E255" s="136">
        <f>+E256+E257+E258</f>
        <v>3790812.4299999992</v>
      </c>
      <c r="F255" s="136">
        <f t="shared" ref="F255:P255" si="25">+F256+F257+F258</f>
        <v>3223414.7900000005</v>
      </c>
      <c r="G255" s="136">
        <f t="shared" si="25"/>
        <v>2644308.94</v>
      </c>
      <c r="H255" s="136">
        <f t="shared" si="25"/>
        <v>2775456.3900000006</v>
      </c>
      <c r="I255" s="136">
        <f t="shared" si="25"/>
        <v>3109895.5099999993</v>
      </c>
      <c r="J255" s="136">
        <f t="shared" si="25"/>
        <v>2733272.1199999992</v>
      </c>
      <c r="K255" s="136">
        <f t="shared" si="25"/>
        <v>5945762.1399999978</v>
      </c>
      <c r="L255" s="136">
        <f t="shared" si="25"/>
        <v>2528478.8800000004</v>
      </c>
      <c r="M255" s="136">
        <f t="shared" si="25"/>
        <v>4055463.1500000004</v>
      </c>
      <c r="N255" s="136">
        <f t="shared" si="25"/>
        <v>5639866.2299999977</v>
      </c>
      <c r="O255" s="136">
        <f t="shared" si="25"/>
        <v>5968389.5399999972</v>
      </c>
      <c r="P255" s="136">
        <f t="shared" si="25"/>
        <v>9171684.8220001124</v>
      </c>
      <c r="Q255" s="135">
        <f t="shared" si="17"/>
        <v>51586804.942000106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12433992.550000001</v>
      </c>
      <c r="V255" s="97"/>
    </row>
    <row r="256" spans="2:22" x14ac:dyDescent="0.2">
      <c r="B256" s="95"/>
      <c r="C256" s="98" t="s">
        <v>125</v>
      </c>
      <c r="D256" s="99" t="s">
        <v>126</v>
      </c>
      <c r="E256" s="100">
        <v>3675217.6099999994</v>
      </c>
      <c r="F256" s="100">
        <v>3107616.7700000005</v>
      </c>
      <c r="G256" s="100">
        <v>2529944.6599999997</v>
      </c>
      <c r="H256" s="100">
        <v>2674667.5000000009</v>
      </c>
      <c r="I256" s="100">
        <v>3016204.8299999996</v>
      </c>
      <c r="J256" s="100">
        <v>2630100.0499999993</v>
      </c>
      <c r="K256" s="100">
        <v>5818706.8099999977</v>
      </c>
      <c r="L256" s="100">
        <v>2428572.8800000004</v>
      </c>
      <c r="M256" s="100">
        <v>3945297.47</v>
      </c>
      <c r="N256" s="100">
        <v>5459949.299999998</v>
      </c>
      <c r="O256" s="100">
        <v>5734748.3899999978</v>
      </c>
      <c r="P256" s="100">
        <v>8783996.462000113</v>
      </c>
      <c r="Q256" s="135">
        <f t="shared" si="17"/>
        <v>49805022.732000113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11987446.539999999</v>
      </c>
      <c r="V256" s="97"/>
    </row>
    <row r="257" spans="2:22" x14ac:dyDescent="0.2">
      <c r="B257" s="95"/>
      <c r="C257" s="98" t="s">
        <v>127</v>
      </c>
      <c r="D257" s="99" t="s">
        <v>128</v>
      </c>
      <c r="E257" s="100">
        <v>18451.57</v>
      </c>
      <c r="F257" s="100">
        <v>18523.23</v>
      </c>
      <c r="G257" s="100">
        <v>34559.100000000006</v>
      </c>
      <c r="H257" s="100">
        <v>31886.359999999993</v>
      </c>
      <c r="I257" s="100">
        <v>25616.299999999996</v>
      </c>
      <c r="J257" s="100">
        <v>29744.589999999997</v>
      </c>
      <c r="K257" s="100">
        <v>37109.900000000009</v>
      </c>
      <c r="L257" s="100">
        <v>25370.089999999993</v>
      </c>
      <c r="M257" s="100">
        <v>26090.079999999998</v>
      </c>
      <c r="N257" s="100">
        <v>34277.68</v>
      </c>
      <c r="O257" s="100">
        <v>35419.050000000017</v>
      </c>
      <c r="P257" s="100">
        <v>78978.986999999848</v>
      </c>
      <c r="Q257" s="135">
        <f t="shared" si="17"/>
        <v>396026.9369999998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103420.26000000001</v>
      </c>
      <c r="V257" s="97"/>
    </row>
    <row r="258" spans="2:22" x14ac:dyDescent="0.2">
      <c r="B258" s="95"/>
      <c r="C258" s="98" t="s">
        <v>129</v>
      </c>
      <c r="D258" s="99" t="s">
        <v>130</v>
      </c>
      <c r="E258" s="100">
        <v>97143.250000000015</v>
      </c>
      <c r="F258" s="100">
        <v>97274.790000000008</v>
      </c>
      <c r="G258" s="100">
        <v>79805.179999999993</v>
      </c>
      <c r="H258" s="100">
        <v>68902.53</v>
      </c>
      <c r="I258" s="100">
        <v>68074.37999999999</v>
      </c>
      <c r="J258" s="100">
        <v>73427.48000000001</v>
      </c>
      <c r="K258" s="100">
        <v>89945.43</v>
      </c>
      <c r="L258" s="100">
        <v>74535.91</v>
      </c>
      <c r="M258" s="100">
        <v>84075.6</v>
      </c>
      <c r="N258" s="100">
        <v>145639.25</v>
      </c>
      <c r="O258" s="100">
        <v>198222.1</v>
      </c>
      <c r="P258" s="100">
        <v>308709.37300000002</v>
      </c>
      <c r="Q258" s="135">
        <f t="shared" si="17"/>
        <v>1385755.273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343125.75</v>
      </c>
      <c r="V258" s="97"/>
    </row>
    <row r="259" spans="2:22" x14ac:dyDescent="0.2">
      <c r="B259" s="95"/>
      <c r="C259" s="133" t="s">
        <v>131</v>
      </c>
      <c r="D259" s="134" t="s">
        <v>132</v>
      </c>
      <c r="E259" s="136">
        <f>+E260+E261+E262+E263+E264+E265</f>
        <v>14372.560000000001</v>
      </c>
      <c r="F259" s="136">
        <f t="shared" ref="F259:P259" si="26">+F260+F261+F262+F263+F264+F265</f>
        <v>52484.159999999989</v>
      </c>
      <c r="G259" s="136">
        <f t="shared" si="26"/>
        <v>74387.799999999974</v>
      </c>
      <c r="H259" s="136">
        <f t="shared" si="26"/>
        <v>56005.02</v>
      </c>
      <c r="I259" s="136">
        <f t="shared" si="26"/>
        <v>52331.58</v>
      </c>
      <c r="J259" s="136">
        <f t="shared" si="26"/>
        <v>55061.37000000001</v>
      </c>
      <c r="K259" s="136">
        <f t="shared" si="26"/>
        <v>62231.109999999986</v>
      </c>
      <c r="L259" s="136">
        <f t="shared" si="26"/>
        <v>45253.109999999993</v>
      </c>
      <c r="M259" s="136">
        <f t="shared" si="26"/>
        <v>46868.21</v>
      </c>
      <c r="N259" s="136">
        <f t="shared" si="26"/>
        <v>67774.110000000015</v>
      </c>
      <c r="O259" s="136">
        <f t="shared" si="26"/>
        <v>23896.229999999996</v>
      </c>
      <c r="P259" s="136">
        <f t="shared" si="26"/>
        <v>152348.16999999998</v>
      </c>
      <c r="Q259" s="135">
        <f t="shared" si="17"/>
        <v>703013.42999999993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197249.53999999995</v>
      </c>
      <c r="V259" s="97"/>
    </row>
    <row r="260" spans="2:22" x14ac:dyDescent="0.2">
      <c r="B260" s="95"/>
      <c r="C260" s="98" t="s">
        <v>133</v>
      </c>
      <c r="D260" s="99" t="s">
        <v>134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35">
        <f t="shared" si="17"/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135</v>
      </c>
      <c r="D261" s="99" t="s">
        <v>136</v>
      </c>
      <c r="E261" s="100">
        <v>14372.560000000001</v>
      </c>
      <c r="F261" s="100">
        <v>52484.159999999989</v>
      </c>
      <c r="G261" s="100">
        <v>74387.799999999974</v>
      </c>
      <c r="H261" s="100">
        <v>56005.02</v>
      </c>
      <c r="I261" s="100">
        <v>52331.58</v>
      </c>
      <c r="J261" s="100">
        <v>55061.37000000001</v>
      </c>
      <c r="K261" s="100">
        <v>62231.109999999986</v>
      </c>
      <c r="L261" s="100">
        <v>45253.109999999993</v>
      </c>
      <c r="M261" s="100">
        <v>46868.21</v>
      </c>
      <c r="N261" s="100">
        <v>67774.110000000015</v>
      </c>
      <c r="O261" s="100">
        <v>23896.229999999996</v>
      </c>
      <c r="P261" s="100">
        <v>152348.16999999998</v>
      </c>
      <c r="Q261" s="135">
        <f t="shared" si="17"/>
        <v>703013.42999999993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197249.53999999995</v>
      </c>
      <c r="V261" s="97"/>
    </row>
    <row r="262" spans="2:22" x14ac:dyDescent="0.2">
      <c r="B262" s="95"/>
      <c r="C262" s="98" t="s">
        <v>137</v>
      </c>
      <c r="D262" s="99" t="s">
        <v>138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35">
        <f t="shared" si="17"/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139</v>
      </c>
      <c r="D263" s="99" t="s">
        <v>140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35">
        <f t="shared" si="17"/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141</v>
      </c>
      <c r="D264" s="99" t="s">
        <v>142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35">
        <f t="shared" si="17"/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143</v>
      </c>
      <c r="D265" s="99" t="s">
        <v>144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35">
        <f t="shared" si="17"/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145</v>
      </c>
      <c r="D266" s="134" t="s">
        <v>146</v>
      </c>
      <c r="E266" s="136">
        <f>+E267+E268+E269</f>
        <v>97023.360000000001</v>
      </c>
      <c r="F266" s="136">
        <f t="shared" ref="F266:P266" si="27">+F267+F268+F269</f>
        <v>137956.02000000002</v>
      </c>
      <c r="G266" s="136">
        <f t="shared" si="27"/>
        <v>276948.63</v>
      </c>
      <c r="H266" s="136">
        <f t="shared" si="27"/>
        <v>199899.43000000002</v>
      </c>
      <c r="I266" s="136">
        <f t="shared" si="27"/>
        <v>92454.359999999986</v>
      </c>
      <c r="J266" s="136">
        <f t="shared" si="27"/>
        <v>174088</v>
      </c>
      <c r="K266" s="136">
        <f t="shared" si="27"/>
        <v>274967.39999999997</v>
      </c>
      <c r="L266" s="136">
        <f t="shared" si="27"/>
        <v>138572.24000000002</v>
      </c>
      <c r="M266" s="136">
        <f t="shared" si="27"/>
        <v>170843.53000000003</v>
      </c>
      <c r="N266" s="136">
        <f t="shared" si="27"/>
        <v>278305.57999999996</v>
      </c>
      <c r="O266" s="136">
        <f t="shared" si="27"/>
        <v>286896.78999999998</v>
      </c>
      <c r="P266" s="136">
        <f t="shared" si="27"/>
        <v>961998.65999999992</v>
      </c>
      <c r="Q266" s="135">
        <f t="shared" si="17"/>
        <v>3089954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711827.44000000006</v>
      </c>
      <c r="V266" s="97"/>
    </row>
    <row r="267" spans="2:22" x14ac:dyDescent="0.2">
      <c r="B267" s="95"/>
      <c r="C267" s="98" t="s">
        <v>147</v>
      </c>
      <c r="D267" s="99" t="s">
        <v>148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35">
        <f t="shared" si="17"/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149</v>
      </c>
      <c r="D268" s="99" t="s">
        <v>150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35">
        <f t="shared" ref="Q268:Q299" si="28">SUM(E268:P268)</f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151</v>
      </c>
      <c r="D269" s="99" t="s">
        <v>152</v>
      </c>
      <c r="E269" s="100">
        <v>97023.360000000001</v>
      </c>
      <c r="F269" s="100">
        <v>137956.02000000002</v>
      </c>
      <c r="G269" s="100">
        <v>276948.63</v>
      </c>
      <c r="H269" s="100">
        <v>199899.43000000002</v>
      </c>
      <c r="I269" s="100">
        <v>92454.359999999986</v>
      </c>
      <c r="J269" s="100">
        <v>174088</v>
      </c>
      <c r="K269" s="100">
        <v>274967.39999999997</v>
      </c>
      <c r="L269" s="100">
        <v>138572.24000000002</v>
      </c>
      <c r="M269" s="100">
        <v>170843.53000000003</v>
      </c>
      <c r="N269" s="100">
        <v>278305.57999999996</v>
      </c>
      <c r="O269" s="100">
        <v>286896.78999999998</v>
      </c>
      <c r="P269" s="100">
        <v>961998.65999999992</v>
      </c>
      <c r="Q269" s="135">
        <f t="shared" si="28"/>
        <v>3089954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711827.44000000006</v>
      </c>
      <c r="V269" s="97"/>
    </row>
    <row r="270" spans="2:22" x14ac:dyDescent="0.2">
      <c r="B270" s="95"/>
      <c r="C270" s="133" t="s">
        <v>153</v>
      </c>
      <c r="D270" s="134" t="s">
        <v>154</v>
      </c>
      <c r="E270" s="136">
        <f>+E271+E272+E273+E274+E275</f>
        <v>3756991.8499999996</v>
      </c>
      <c r="F270" s="136">
        <f t="shared" ref="F270:P270" si="29">+F271+F272+F273+F274+F275</f>
        <v>7265359.5799999982</v>
      </c>
      <c r="G270" s="136">
        <f t="shared" si="29"/>
        <v>15309033.860000005</v>
      </c>
      <c r="H270" s="136">
        <f t="shared" si="29"/>
        <v>19253982.190000005</v>
      </c>
      <c r="I270" s="136">
        <f t="shared" si="29"/>
        <v>10693908.25</v>
      </c>
      <c r="J270" s="136">
        <f t="shared" si="29"/>
        <v>13298522.520000003</v>
      </c>
      <c r="K270" s="136">
        <f t="shared" si="29"/>
        <v>20640879.299999997</v>
      </c>
      <c r="L270" s="136">
        <f t="shared" si="29"/>
        <v>10184996.330000002</v>
      </c>
      <c r="M270" s="136">
        <f t="shared" si="29"/>
        <v>22536158.169999998</v>
      </c>
      <c r="N270" s="136">
        <f t="shared" si="29"/>
        <v>22777067.760000028</v>
      </c>
      <c r="O270" s="136">
        <f t="shared" si="29"/>
        <v>26455821.170000013</v>
      </c>
      <c r="P270" s="136">
        <f t="shared" si="29"/>
        <v>61851497.590000011</v>
      </c>
      <c r="Q270" s="135">
        <f t="shared" si="28"/>
        <v>234024218.57000005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45585367.480000004</v>
      </c>
      <c r="V270" s="97"/>
    </row>
    <row r="271" spans="2:22" x14ac:dyDescent="0.2">
      <c r="B271" s="95"/>
      <c r="C271" s="98" t="s">
        <v>155</v>
      </c>
      <c r="D271" s="99" t="s">
        <v>156</v>
      </c>
      <c r="E271" s="100">
        <v>2213115.4699999997</v>
      </c>
      <c r="F271" s="100">
        <v>4811926.6499999994</v>
      </c>
      <c r="G271" s="100">
        <v>13076243.210000006</v>
      </c>
      <c r="H271" s="100">
        <v>16669586.770000003</v>
      </c>
      <c r="I271" s="100">
        <v>8803323.1599999983</v>
      </c>
      <c r="J271" s="100">
        <v>10826106.990000002</v>
      </c>
      <c r="K271" s="100">
        <v>18748151.309999999</v>
      </c>
      <c r="L271" s="100">
        <v>8676981.8000000026</v>
      </c>
      <c r="M271" s="100">
        <v>20061911.779999997</v>
      </c>
      <c r="N271" s="100">
        <v>20271573.580000024</v>
      </c>
      <c r="O271" s="100">
        <v>24024743.700000014</v>
      </c>
      <c r="P271" s="100">
        <v>58692601.690000005</v>
      </c>
      <c r="Q271" s="135">
        <f t="shared" si="28"/>
        <v>206876266.11000004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36770872.100000009</v>
      </c>
      <c r="V271" s="97"/>
    </row>
    <row r="272" spans="2:22" x14ac:dyDescent="0.2">
      <c r="B272" s="95"/>
      <c r="C272" s="98" t="s">
        <v>157</v>
      </c>
      <c r="D272" s="99" t="s">
        <v>158</v>
      </c>
      <c r="E272" s="100">
        <v>181414.64999999991</v>
      </c>
      <c r="F272" s="100">
        <v>234509.88999999987</v>
      </c>
      <c r="G272" s="100">
        <v>275590.44999999995</v>
      </c>
      <c r="H272" s="100">
        <v>304818.5999999998</v>
      </c>
      <c r="I272" s="100">
        <v>278766.98999999976</v>
      </c>
      <c r="J272" s="100">
        <v>299071.00999999995</v>
      </c>
      <c r="K272" s="100">
        <v>319075.25999999995</v>
      </c>
      <c r="L272" s="100">
        <v>259977.35999999993</v>
      </c>
      <c r="M272" s="100">
        <v>292783.62</v>
      </c>
      <c r="N272" s="100">
        <v>328008.42999999976</v>
      </c>
      <c r="O272" s="100">
        <v>314315.39999999973</v>
      </c>
      <c r="P272" s="100">
        <v>622791.18000000005</v>
      </c>
      <c r="Q272" s="135">
        <f t="shared" si="28"/>
        <v>3711122.8399999994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996333.58999999962</v>
      </c>
      <c r="V272" s="97"/>
    </row>
    <row r="273" spans="2:22" x14ac:dyDescent="0.2">
      <c r="B273" s="95"/>
      <c r="C273" s="98" t="s">
        <v>159</v>
      </c>
      <c r="D273" s="99" t="s">
        <v>34</v>
      </c>
      <c r="E273" s="100">
        <v>1303709.0600000003</v>
      </c>
      <c r="F273" s="100">
        <v>2189796.7199999988</v>
      </c>
      <c r="G273" s="100">
        <v>1814605.85</v>
      </c>
      <c r="H273" s="100">
        <v>2120618.31</v>
      </c>
      <c r="I273" s="100">
        <v>1575334.9400000004</v>
      </c>
      <c r="J273" s="100">
        <v>2128316.9500000002</v>
      </c>
      <c r="K273" s="100">
        <v>1514007.7599999998</v>
      </c>
      <c r="L273" s="100">
        <v>1210340.77</v>
      </c>
      <c r="M273" s="100">
        <v>2141658.8400000008</v>
      </c>
      <c r="N273" s="100">
        <v>2118194.810000001</v>
      </c>
      <c r="O273" s="100">
        <v>2053501.8000000003</v>
      </c>
      <c r="P273" s="100">
        <v>2475696.8800000004</v>
      </c>
      <c r="Q273" s="135">
        <f t="shared" si="28"/>
        <v>22645782.690000001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7428729.9399999995</v>
      </c>
      <c r="V273" s="97"/>
    </row>
    <row r="274" spans="2:22" x14ac:dyDescent="0.2">
      <c r="B274" s="95"/>
      <c r="C274" s="98" t="s">
        <v>160</v>
      </c>
      <c r="D274" s="99" t="s">
        <v>35</v>
      </c>
      <c r="E274" s="100">
        <v>58752.67</v>
      </c>
      <c r="F274" s="100">
        <v>29126.319999999996</v>
      </c>
      <c r="G274" s="100">
        <v>142594.34999999998</v>
      </c>
      <c r="H274" s="100">
        <v>158958.51</v>
      </c>
      <c r="I274" s="100">
        <v>36483.159999999989</v>
      </c>
      <c r="J274" s="100">
        <v>45027.57</v>
      </c>
      <c r="K274" s="100">
        <v>59644.969999999994</v>
      </c>
      <c r="L274" s="100">
        <v>37696.400000000001</v>
      </c>
      <c r="M274" s="100">
        <v>39803.93</v>
      </c>
      <c r="N274" s="100">
        <v>59290.94</v>
      </c>
      <c r="O274" s="100">
        <v>63260.26999999999</v>
      </c>
      <c r="P274" s="100">
        <v>60407.839999999997</v>
      </c>
      <c r="Q274" s="135">
        <f t="shared" si="28"/>
        <v>791046.93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389431.85</v>
      </c>
      <c r="V274" s="97"/>
    </row>
    <row r="275" spans="2:22" x14ac:dyDescent="0.2">
      <c r="B275" s="95"/>
      <c r="C275" s="98" t="s">
        <v>161</v>
      </c>
      <c r="D275" s="99" t="s">
        <v>162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35">
        <f t="shared" si="28"/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163</v>
      </c>
      <c r="D276" s="134" t="s">
        <v>164</v>
      </c>
      <c r="E276" s="136">
        <f>+E277</f>
        <v>1559333.33</v>
      </c>
      <c r="F276" s="136">
        <f t="shared" ref="F276:P276" si="30">+F277</f>
        <v>1559333.33</v>
      </c>
      <c r="G276" s="136">
        <f t="shared" si="30"/>
        <v>1474677.35</v>
      </c>
      <c r="H276" s="136">
        <f t="shared" si="30"/>
        <v>1778978.27</v>
      </c>
      <c r="I276" s="136">
        <f t="shared" si="30"/>
        <v>2319883.0699999998</v>
      </c>
      <c r="J276" s="136">
        <f t="shared" si="30"/>
        <v>1626827.81</v>
      </c>
      <c r="K276" s="136">
        <f t="shared" si="30"/>
        <v>1626827.81</v>
      </c>
      <c r="L276" s="136">
        <f t="shared" si="30"/>
        <v>1626827.81</v>
      </c>
      <c r="M276" s="136">
        <f t="shared" si="30"/>
        <v>1626827.81</v>
      </c>
      <c r="N276" s="136">
        <f t="shared" si="30"/>
        <v>1626827.81</v>
      </c>
      <c r="O276" s="136">
        <f t="shared" si="30"/>
        <v>1474677.35</v>
      </c>
      <c r="P276" s="136">
        <f t="shared" si="30"/>
        <v>1778978.25</v>
      </c>
      <c r="Q276" s="135">
        <f t="shared" si="28"/>
        <v>20080000.000000004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6372322.2799999993</v>
      </c>
      <c r="V276" s="97"/>
    </row>
    <row r="277" spans="2:22" x14ac:dyDescent="0.2">
      <c r="B277" s="95"/>
      <c r="C277" s="98" t="s">
        <v>165</v>
      </c>
      <c r="D277" s="99" t="s">
        <v>164</v>
      </c>
      <c r="E277" s="100">
        <v>1559333.33</v>
      </c>
      <c r="F277" s="100">
        <v>1559333.33</v>
      </c>
      <c r="G277" s="100">
        <v>1474677.35</v>
      </c>
      <c r="H277" s="100">
        <v>1778978.27</v>
      </c>
      <c r="I277" s="100">
        <v>2319883.0699999998</v>
      </c>
      <c r="J277" s="100">
        <v>1626827.81</v>
      </c>
      <c r="K277" s="100">
        <v>1626827.81</v>
      </c>
      <c r="L277" s="100">
        <v>1626827.81</v>
      </c>
      <c r="M277" s="100">
        <v>1626827.81</v>
      </c>
      <c r="N277" s="100">
        <v>1626827.81</v>
      </c>
      <c r="O277" s="100">
        <v>1474677.35</v>
      </c>
      <c r="P277" s="100">
        <v>1778978.25</v>
      </c>
      <c r="Q277" s="135">
        <f t="shared" si="28"/>
        <v>20080000.000000004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6372322.2799999993</v>
      </c>
      <c r="V277" s="97"/>
    </row>
    <row r="278" spans="2:22" x14ac:dyDescent="0.2">
      <c r="B278" s="95"/>
      <c r="C278" s="133" t="s">
        <v>166</v>
      </c>
      <c r="D278" s="134" t="s">
        <v>167</v>
      </c>
      <c r="E278" s="136">
        <f>+E279+E280+E281+E282</f>
        <v>845667.16</v>
      </c>
      <c r="F278" s="136">
        <f t="shared" ref="F278:P278" si="31">+F279+F280+F281+F282</f>
        <v>2020239.56</v>
      </c>
      <c r="G278" s="136">
        <f t="shared" si="31"/>
        <v>1385960.94</v>
      </c>
      <c r="H278" s="136">
        <f t="shared" si="31"/>
        <v>1501771.3199999991</v>
      </c>
      <c r="I278" s="136">
        <f t="shared" si="31"/>
        <v>873678.84999999963</v>
      </c>
      <c r="J278" s="136">
        <f t="shared" si="31"/>
        <v>1222946.3399999999</v>
      </c>
      <c r="K278" s="136">
        <f t="shared" si="31"/>
        <v>1751772.7599999993</v>
      </c>
      <c r="L278" s="136">
        <f t="shared" si="31"/>
        <v>1160560.8999999994</v>
      </c>
      <c r="M278" s="136">
        <f t="shared" si="31"/>
        <v>1989484.8899999994</v>
      </c>
      <c r="N278" s="136">
        <f t="shared" si="31"/>
        <v>2028795.9000000013</v>
      </c>
      <c r="O278" s="136">
        <f t="shared" si="31"/>
        <v>1606113.29</v>
      </c>
      <c r="P278" s="136">
        <f t="shared" si="31"/>
        <v>5406331.8000000007</v>
      </c>
      <c r="Q278" s="135">
        <f t="shared" si="28"/>
        <v>21793323.709999997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5753638.9799999995</v>
      </c>
      <c r="V278" s="97"/>
    </row>
    <row r="279" spans="2:22" x14ac:dyDescent="0.2">
      <c r="B279" s="95"/>
      <c r="C279" s="98" t="s">
        <v>168</v>
      </c>
      <c r="D279" s="99" t="s">
        <v>169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35">
        <f t="shared" si="28"/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170</v>
      </c>
      <c r="D280" s="99" t="s">
        <v>171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35">
        <f t="shared" si="28"/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172</v>
      </c>
      <c r="D281" s="99" t="s">
        <v>173</v>
      </c>
      <c r="E281" s="100">
        <v>310281.53000000003</v>
      </c>
      <c r="F281" s="100">
        <v>1519926.22</v>
      </c>
      <c r="G281" s="100">
        <v>866339.8899999999</v>
      </c>
      <c r="H281" s="100">
        <v>869972.3899999992</v>
      </c>
      <c r="I281" s="100">
        <v>495383.6799999997</v>
      </c>
      <c r="J281" s="100">
        <v>810237.2699999999</v>
      </c>
      <c r="K281" s="100">
        <v>1177535.2199999993</v>
      </c>
      <c r="L281" s="100">
        <v>784943.8399999995</v>
      </c>
      <c r="M281" s="100">
        <v>1386416.6199999994</v>
      </c>
      <c r="N281" s="100">
        <v>1399253.0100000012</v>
      </c>
      <c r="O281" s="100">
        <v>1032741.4400000002</v>
      </c>
      <c r="P281" s="100">
        <v>3362300.4400000004</v>
      </c>
      <c r="Q281" s="135">
        <f t="shared" si="28"/>
        <v>14015331.549999997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3566520.0299999989</v>
      </c>
      <c r="V281" s="97"/>
    </row>
    <row r="282" spans="2:22" x14ac:dyDescent="0.2">
      <c r="B282" s="95"/>
      <c r="C282" s="98" t="s">
        <v>174</v>
      </c>
      <c r="D282" s="99" t="s">
        <v>175</v>
      </c>
      <c r="E282" s="100">
        <v>535385.63</v>
      </c>
      <c r="F282" s="100">
        <v>500313.34</v>
      </c>
      <c r="G282" s="100">
        <v>519621.04999999993</v>
      </c>
      <c r="H282" s="100">
        <v>631798.92999999993</v>
      </c>
      <c r="I282" s="100">
        <v>378295.17</v>
      </c>
      <c r="J282" s="100">
        <v>412709.06999999995</v>
      </c>
      <c r="K282" s="100">
        <v>574237.54</v>
      </c>
      <c r="L282" s="100">
        <v>375617.05999999994</v>
      </c>
      <c r="M282" s="100">
        <v>603068.27</v>
      </c>
      <c r="N282" s="100">
        <v>629542.89</v>
      </c>
      <c r="O282" s="100">
        <v>573371.85</v>
      </c>
      <c r="P282" s="100">
        <v>2044031.3599999999</v>
      </c>
      <c r="Q282" s="135">
        <f t="shared" si="28"/>
        <v>7777992.1600000001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2187118.9500000002</v>
      </c>
      <c r="V282" s="97"/>
    </row>
    <row r="283" spans="2:22" x14ac:dyDescent="0.2">
      <c r="B283" s="95"/>
      <c r="C283" s="133" t="s">
        <v>176</v>
      </c>
      <c r="D283" s="134" t="s">
        <v>177</v>
      </c>
      <c r="E283" s="136">
        <f>+E284+E285+E286+E287+E288+E289+E290</f>
        <v>567590.42000000004</v>
      </c>
      <c r="F283" s="136">
        <f t="shared" ref="F283:P283" si="32">+F284+F285+F286+F287+F288+F289+F290</f>
        <v>552776.30000000005</v>
      </c>
      <c r="G283" s="136">
        <f t="shared" si="32"/>
        <v>614119.21000000008</v>
      </c>
      <c r="H283" s="136">
        <f t="shared" si="32"/>
        <v>616572.84000000008</v>
      </c>
      <c r="I283" s="136">
        <f t="shared" si="32"/>
        <v>666990.17999999993</v>
      </c>
      <c r="J283" s="136">
        <f t="shared" si="32"/>
        <v>739991.20000000007</v>
      </c>
      <c r="K283" s="136">
        <f t="shared" si="32"/>
        <v>677181.52999999991</v>
      </c>
      <c r="L283" s="136">
        <f t="shared" si="32"/>
        <v>655622.61</v>
      </c>
      <c r="M283" s="136">
        <f t="shared" si="32"/>
        <v>714157.58000000007</v>
      </c>
      <c r="N283" s="136">
        <f t="shared" si="32"/>
        <v>788418.78000000014</v>
      </c>
      <c r="O283" s="136">
        <f t="shared" si="32"/>
        <v>710957.5900000002</v>
      </c>
      <c r="P283" s="136">
        <f t="shared" si="32"/>
        <v>829580.48000000021</v>
      </c>
      <c r="Q283" s="135">
        <f t="shared" si="28"/>
        <v>8133958.7200000016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2351058.7700000005</v>
      </c>
      <c r="V283" s="97"/>
    </row>
    <row r="284" spans="2:22" ht="25.5" x14ac:dyDescent="0.2">
      <c r="B284" s="95"/>
      <c r="C284" s="98" t="s">
        <v>178</v>
      </c>
      <c r="D284" s="99" t="s">
        <v>179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35">
        <f t="shared" si="28"/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180</v>
      </c>
      <c r="D285" s="99" t="s">
        <v>181</v>
      </c>
      <c r="E285" s="100">
        <v>524879.07000000007</v>
      </c>
      <c r="F285" s="100">
        <v>511832.65</v>
      </c>
      <c r="G285" s="100">
        <v>557661.12000000011</v>
      </c>
      <c r="H285" s="100">
        <v>573887.51000000013</v>
      </c>
      <c r="I285" s="100">
        <v>622768.34</v>
      </c>
      <c r="J285" s="100">
        <v>655735.13000000012</v>
      </c>
      <c r="K285" s="100">
        <v>603840.85999999987</v>
      </c>
      <c r="L285" s="100">
        <v>614334.63</v>
      </c>
      <c r="M285" s="100">
        <v>669347.52000000014</v>
      </c>
      <c r="N285" s="100">
        <v>731259.84000000008</v>
      </c>
      <c r="O285" s="100">
        <v>660634.74000000022</v>
      </c>
      <c r="P285" s="100">
        <v>771778.03000000014</v>
      </c>
      <c r="Q285" s="135">
        <f t="shared" si="28"/>
        <v>7497959.4400000013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2168260.3500000006</v>
      </c>
      <c r="V285" s="97"/>
    </row>
    <row r="286" spans="2:22" x14ac:dyDescent="0.2">
      <c r="B286" s="95"/>
      <c r="C286" s="98" t="s">
        <v>182</v>
      </c>
      <c r="D286" s="99" t="s">
        <v>132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35">
        <f t="shared" si="28"/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183</v>
      </c>
      <c r="D287" s="99" t="s">
        <v>184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35">
        <f t="shared" si="28"/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185</v>
      </c>
      <c r="D288" s="99" t="s">
        <v>186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35">
        <f t="shared" si="28"/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187</v>
      </c>
      <c r="D289" s="99" t="s">
        <v>188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35">
        <f t="shared" si="28"/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189</v>
      </c>
      <c r="D290" s="99" t="s">
        <v>190</v>
      </c>
      <c r="E290" s="100">
        <v>42711.349999999991</v>
      </c>
      <c r="F290" s="100">
        <v>40943.65</v>
      </c>
      <c r="G290" s="100">
        <v>56458.090000000004</v>
      </c>
      <c r="H290" s="100">
        <v>42685.33</v>
      </c>
      <c r="I290" s="100">
        <v>44221.840000000018</v>
      </c>
      <c r="J290" s="100">
        <v>84256.069999999992</v>
      </c>
      <c r="K290" s="100">
        <v>73340.67</v>
      </c>
      <c r="L290" s="100">
        <v>41287.980000000003</v>
      </c>
      <c r="M290" s="100">
        <v>44810.06</v>
      </c>
      <c r="N290" s="100">
        <v>57158.94000000001</v>
      </c>
      <c r="O290" s="100">
        <v>50322.85000000002</v>
      </c>
      <c r="P290" s="100">
        <v>57802.450000000019</v>
      </c>
      <c r="Q290" s="135">
        <f t="shared" si="28"/>
        <v>635999.28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182798.41999999998</v>
      </c>
      <c r="V290" s="97"/>
    </row>
    <row r="291" spans="2:22" x14ac:dyDescent="0.2">
      <c r="B291" s="95"/>
      <c r="C291" s="133" t="s">
        <v>191</v>
      </c>
      <c r="D291" s="134" t="s">
        <v>192</v>
      </c>
      <c r="E291" s="136">
        <f>+E292</f>
        <v>374363.61000000028</v>
      </c>
      <c r="F291" s="136">
        <f t="shared" ref="F291:P291" si="33">+F292</f>
        <v>24678.2</v>
      </c>
      <c r="G291" s="136">
        <f t="shared" si="33"/>
        <v>53324.410000000033</v>
      </c>
      <c r="H291" s="136">
        <f t="shared" si="33"/>
        <v>53796.509999999987</v>
      </c>
      <c r="I291" s="136">
        <f t="shared" si="33"/>
        <v>42610.969999999987</v>
      </c>
      <c r="J291" s="136">
        <f t="shared" si="33"/>
        <v>8703176.2199999988</v>
      </c>
      <c r="K291" s="136">
        <f t="shared" si="33"/>
        <v>48065.31</v>
      </c>
      <c r="L291" s="136">
        <f t="shared" si="33"/>
        <v>30006.159999999993</v>
      </c>
      <c r="M291" s="136">
        <f t="shared" si="33"/>
        <v>43165.94999999999</v>
      </c>
      <c r="N291" s="136">
        <f t="shared" si="33"/>
        <v>48431.219999999994</v>
      </c>
      <c r="O291" s="136">
        <f t="shared" si="33"/>
        <v>45136.52</v>
      </c>
      <c r="P291" s="136">
        <f t="shared" si="33"/>
        <v>148281.06999999998</v>
      </c>
      <c r="Q291" s="135">
        <f t="shared" si="28"/>
        <v>9615036.1500000004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506162.73000000033</v>
      </c>
      <c r="V291" s="97"/>
    </row>
    <row r="292" spans="2:22" x14ac:dyDescent="0.2">
      <c r="B292" s="95"/>
      <c r="C292" s="98" t="s">
        <v>193</v>
      </c>
      <c r="D292" s="99" t="s">
        <v>192</v>
      </c>
      <c r="E292" s="100">
        <v>374363.61000000028</v>
      </c>
      <c r="F292" s="100">
        <v>24678.2</v>
      </c>
      <c r="G292" s="100">
        <v>53324.410000000033</v>
      </c>
      <c r="H292" s="100">
        <v>53796.509999999987</v>
      </c>
      <c r="I292" s="100">
        <v>42610.969999999987</v>
      </c>
      <c r="J292" s="100">
        <v>8703176.2199999988</v>
      </c>
      <c r="K292" s="100">
        <v>48065.31</v>
      </c>
      <c r="L292" s="100">
        <v>30006.159999999993</v>
      </c>
      <c r="M292" s="100">
        <v>43165.94999999999</v>
      </c>
      <c r="N292" s="100">
        <v>48431.219999999994</v>
      </c>
      <c r="O292" s="100">
        <v>45136.52</v>
      </c>
      <c r="P292" s="100">
        <v>148281.06999999998</v>
      </c>
      <c r="Q292" s="135">
        <f t="shared" si="28"/>
        <v>9615036.1500000004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506162.73000000033</v>
      </c>
      <c r="V292" s="97"/>
    </row>
    <row r="293" spans="2:22" x14ac:dyDescent="0.2">
      <c r="B293" s="95"/>
      <c r="C293" s="131" t="s">
        <v>194</v>
      </c>
      <c r="D293" s="132" t="s">
        <v>195</v>
      </c>
      <c r="E293" s="135">
        <f>+E294+E296++E298+E300+E302+E304</f>
        <v>783774.3</v>
      </c>
      <c r="F293" s="135">
        <f t="shared" ref="F293:P293" si="34">+F294+F296++F298+F300+F302+F304</f>
        <v>1532108.9900000002</v>
      </c>
      <c r="G293" s="135">
        <f t="shared" si="34"/>
        <v>1638695.94</v>
      </c>
      <c r="H293" s="135">
        <f t="shared" si="34"/>
        <v>1263160.8999999999</v>
      </c>
      <c r="I293" s="135">
        <f t="shared" si="34"/>
        <v>677943.74999999977</v>
      </c>
      <c r="J293" s="135">
        <f t="shared" si="34"/>
        <v>1134240.4300000004</v>
      </c>
      <c r="K293" s="135">
        <f t="shared" si="34"/>
        <v>1497420.2300000011</v>
      </c>
      <c r="L293" s="135">
        <f t="shared" si="34"/>
        <v>906014.51</v>
      </c>
      <c r="M293" s="135">
        <f t="shared" si="34"/>
        <v>2060636.6800000006</v>
      </c>
      <c r="N293" s="135">
        <f t="shared" si="34"/>
        <v>2161244.4100000006</v>
      </c>
      <c r="O293" s="135">
        <f t="shared" si="34"/>
        <v>1732705.6400000006</v>
      </c>
      <c r="P293" s="135">
        <f t="shared" si="34"/>
        <v>5980368.6870000744</v>
      </c>
      <c r="Q293" s="135">
        <f t="shared" si="28"/>
        <v>21368314.467000075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5217740.13</v>
      </c>
      <c r="V293" s="97"/>
    </row>
    <row r="294" spans="2:22" x14ac:dyDescent="0.2">
      <c r="B294" s="95"/>
      <c r="C294" s="133" t="s">
        <v>196</v>
      </c>
      <c r="D294" s="134" t="s">
        <v>197</v>
      </c>
      <c r="E294" s="136">
        <f>+E295</f>
        <v>0</v>
      </c>
      <c r="F294" s="136">
        <f t="shared" ref="F294:P294" si="35">+F295</f>
        <v>0</v>
      </c>
      <c r="G294" s="136">
        <f t="shared" si="35"/>
        <v>0</v>
      </c>
      <c r="H294" s="136">
        <f t="shared" si="35"/>
        <v>0</v>
      </c>
      <c r="I294" s="136">
        <f t="shared" si="35"/>
        <v>0</v>
      </c>
      <c r="J294" s="136">
        <f t="shared" si="35"/>
        <v>0</v>
      </c>
      <c r="K294" s="136">
        <f t="shared" si="35"/>
        <v>0</v>
      </c>
      <c r="L294" s="136">
        <f t="shared" si="35"/>
        <v>0</v>
      </c>
      <c r="M294" s="136">
        <f t="shared" si="35"/>
        <v>0</v>
      </c>
      <c r="N294" s="136">
        <f t="shared" si="35"/>
        <v>0</v>
      </c>
      <c r="O294" s="136">
        <f t="shared" si="35"/>
        <v>0</v>
      </c>
      <c r="P294" s="136">
        <f t="shared" si="35"/>
        <v>0</v>
      </c>
      <c r="Q294" s="135">
        <f t="shared" si="28"/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198</v>
      </c>
      <c r="D295" s="99" t="s">
        <v>197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35">
        <f t="shared" si="28"/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199</v>
      </c>
      <c r="D296" s="134" t="s">
        <v>200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5">
        <f t="shared" si="28"/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201</v>
      </c>
      <c r="D297" s="99" t="s">
        <v>200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35">
        <f t="shared" si="28"/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202</v>
      </c>
      <c r="D298" s="134" t="s">
        <v>203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5">
        <f t="shared" si="28"/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204</v>
      </c>
      <c r="D299" s="99" t="s">
        <v>203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35">
        <f t="shared" si="28"/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205</v>
      </c>
      <c r="D300" s="134" t="s">
        <v>206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5">
        <f t="shared" ref="Q300:Q331" si="36">SUM(E300:P300)</f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207</v>
      </c>
      <c r="D301" s="99" t="s">
        <v>206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35">
        <f t="shared" si="36"/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208</v>
      </c>
      <c r="D302" s="134" t="s">
        <v>209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5">
        <f t="shared" si="36"/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210</v>
      </c>
      <c r="D303" s="99" t="s">
        <v>209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35">
        <f t="shared" si="36"/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211</v>
      </c>
      <c r="D304" s="134" t="s">
        <v>212</v>
      </c>
      <c r="E304" s="136">
        <f>+E305</f>
        <v>783774.3</v>
      </c>
      <c r="F304" s="136">
        <f t="shared" ref="F304:P304" si="37">+F305</f>
        <v>1532108.9900000002</v>
      </c>
      <c r="G304" s="136">
        <f t="shared" si="37"/>
        <v>1638695.94</v>
      </c>
      <c r="H304" s="136">
        <f t="shared" si="37"/>
        <v>1263160.8999999999</v>
      </c>
      <c r="I304" s="136">
        <f t="shared" si="37"/>
        <v>677943.74999999977</v>
      </c>
      <c r="J304" s="136">
        <f t="shared" si="37"/>
        <v>1134240.4300000004</v>
      </c>
      <c r="K304" s="136">
        <f t="shared" si="37"/>
        <v>1497420.2300000011</v>
      </c>
      <c r="L304" s="136">
        <f t="shared" si="37"/>
        <v>906014.51</v>
      </c>
      <c r="M304" s="136">
        <f t="shared" si="37"/>
        <v>2060636.6800000006</v>
      </c>
      <c r="N304" s="136">
        <f t="shared" si="37"/>
        <v>2161244.4100000006</v>
      </c>
      <c r="O304" s="136">
        <f t="shared" si="37"/>
        <v>1732705.6400000006</v>
      </c>
      <c r="P304" s="136">
        <f t="shared" si="37"/>
        <v>5980368.6870000744</v>
      </c>
      <c r="Q304" s="135">
        <f t="shared" si="36"/>
        <v>21368314.467000075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5217740.13</v>
      </c>
      <c r="V304" s="97"/>
    </row>
    <row r="305" spans="2:22" x14ac:dyDescent="0.2">
      <c r="B305" s="95"/>
      <c r="C305" s="98" t="s">
        <v>213</v>
      </c>
      <c r="D305" s="99" t="s">
        <v>212</v>
      </c>
      <c r="E305" s="100">
        <v>783774.3</v>
      </c>
      <c r="F305" s="100">
        <v>1532108.9900000002</v>
      </c>
      <c r="G305" s="100">
        <v>1638695.94</v>
      </c>
      <c r="H305" s="100">
        <v>1263160.8999999999</v>
      </c>
      <c r="I305" s="100">
        <v>677943.74999999977</v>
      </c>
      <c r="J305" s="100">
        <v>1134240.4300000004</v>
      </c>
      <c r="K305" s="100">
        <v>1497420.2300000011</v>
      </c>
      <c r="L305" s="100">
        <v>906014.51</v>
      </c>
      <c r="M305" s="100">
        <v>2060636.6800000006</v>
      </c>
      <c r="N305" s="100">
        <v>2161244.4100000006</v>
      </c>
      <c r="O305" s="100">
        <v>1732705.6400000006</v>
      </c>
      <c r="P305" s="100">
        <v>5980368.6870000744</v>
      </c>
      <c r="Q305" s="135">
        <f t="shared" si="36"/>
        <v>21368314.467000075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5217740.13</v>
      </c>
      <c r="V305" s="97"/>
    </row>
    <row r="306" spans="2:22" x14ac:dyDescent="0.2">
      <c r="B306" s="95"/>
      <c r="C306" s="131" t="s">
        <v>214</v>
      </c>
      <c r="D306" s="132" t="s">
        <v>215</v>
      </c>
      <c r="E306" s="135">
        <f>+E307+E309+E311+E313+E315+E317</f>
        <v>403469.73000000027</v>
      </c>
      <c r="F306" s="135">
        <f t="shared" ref="F306:P306" si="38">+F307+F309+F311+F313+F315+F317</f>
        <v>445698.69000000024</v>
      </c>
      <c r="G306" s="135">
        <f t="shared" si="38"/>
        <v>1362882.98</v>
      </c>
      <c r="H306" s="135">
        <f t="shared" si="38"/>
        <v>1310102.2700000003</v>
      </c>
      <c r="I306" s="135">
        <f t="shared" si="38"/>
        <v>858721.6399999999</v>
      </c>
      <c r="J306" s="135">
        <f t="shared" si="38"/>
        <v>1097472.3699999996</v>
      </c>
      <c r="K306" s="135">
        <f t="shared" si="38"/>
        <v>1417291.71</v>
      </c>
      <c r="L306" s="135">
        <f t="shared" si="38"/>
        <v>991486.29999999981</v>
      </c>
      <c r="M306" s="135">
        <f t="shared" si="38"/>
        <v>1665624.6099999999</v>
      </c>
      <c r="N306" s="135">
        <f t="shared" si="38"/>
        <v>1650741.7600000002</v>
      </c>
      <c r="O306" s="135">
        <f t="shared" si="38"/>
        <v>1435101.7599999998</v>
      </c>
      <c r="P306" s="135">
        <f t="shared" si="38"/>
        <v>4096855.9699999997</v>
      </c>
      <c r="Q306" s="135">
        <f t="shared" si="36"/>
        <v>16735449.789999999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3522153.6700000009</v>
      </c>
      <c r="V306" s="97"/>
    </row>
    <row r="307" spans="2:22" x14ac:dyDescent="0.2">
      <c r="B307" s="95"/>
      <c r="C307" s="133" t="s">
        <v>216</v>
      </c>
      <c r="D307" s="134" t="s">
        <v>217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5">
        <f t="shared" si="36"/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218</v>
      </c>
      <c r="D308" s="99" t="s">
        <v>217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35">
        <f t="shared" si="36"/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219</v>
      </c>
      <c r="D309" s="134" t="s">
        <v>220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5">
        <f t="shared" si="36"/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221</v>
      </c>
      <c r="D310" s="99" t="s">
        <v>220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35">
        <f t="shared" si="36"/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222</v>
      </c>
      <c r="D311" s="134" t="s">
        <v>223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5">
        <f t="shared" si="36"/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224</v>
      </c>
      <c r="D312" s="99" t="s">
        <v>223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35">
        <f t="shared" si="36"/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225</v>
      </c>
      <c r="D313" s="134" t="s">
        <v>226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5">
        <f t="shared" si="36"/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227</v>
      </c>
      <c r="D314" s="99" t="s">
        <v>226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35">
        <f t="shared" si="36"/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228</v>
      </c>
      <c r="D315" s="134" t="s">
        <v>229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5">
        <f t="shared" si="36"/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230</v>
      </c>
      <c r="D316" s="99" t="s">
        <v>229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35">
        <f t="shared" si="36"/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231</v>
      </c>
      <c r="D317" s="134" t="s">
        <v>232</v>
      </c>
      <c r="E317" s="136">
        <f>+E318</f>
        <v>403469.73000000027</v>
      </c>
      <c r="F317" s="136">
        <f t="shared" ref="F317:P317" si="39">+F318</f>
        <v>445698.69000000024</v>
      </c>
      <c r="G317" s="136">
        <f t="shared" si="39"/>
        <v>1362882.98</v>
      </c>
      <c r="H317" s="136">
        <f t="shared" si="39"/>
        <v>1310102.2700000003</v>
      </c>
      <c r="I317" s="136">
        <f t="shared" si="39"/>
        <v>858721.6399999999</v>
      </c>
      <c r="J317" s="136">
        <f t="shared" si="39"/>
        <v>1097472.3699999996</v>
      </c>
      <c r="K317" s="136">
        <f t="shared" si="39"/>
        <v>1417291.71</v>
      </c>
      <c r="L317" s="136">
        <f t="shared" si="39"/>
        <v>991486.29999999981</v>
      </c>
      <c r="M317" s="136">
        <f t="shared" si="39"/>
        <v>1665624.6099999999</v>
      </c>
      <c r="N317" s="136">
        <f t="shared" si="39"/>
        <v>1650741.7600000002</v>
      </c>
      <c r="O317" s="136">
        <f t="shared" si="39"/>
        <v>1435101.7599999998</v>
      </c>
      <c r="P317" s="136">
        <f t="shared" si="39"/>
        <v>4096855.9699999997</v>
      </c>
      <c r="Q317" s="135">
        <f t="shared" si="36"/>
        <v>16735449.789999999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3522153.6700000009</v>
      </c>
      <c r="V317" s="97"/>
    </row>
    <row r="318" spans="2:22" x14ac:dyDescent="0.2">
      <c r="B318" s="95"/>
      <c r="C318" s="98" t="s">
        <v>233</v>
      </c>
      <c r="D318" s="99" t="s">
        <v>232</v>
      </c>
      <c r="E318" s="100">
        <v>403469.73000000027</v>
      </c>
      <c r="F318" s="100">
        <v>445698.69000000024</v>
      </c>
      <c r="G318" s="100">
        <v>1362882.98</v>
      </c>
      <c r="H318" s="100">
        <v>1310102.2700000003</v>
      </c>
      <c r="I318" s="100">
        <v>858721.6399999999</v>
      </c>
      <c r="J318" s="100">
        <v>1097472.3699999996</v>
      </c>
      <c r="K318" s="100">
        <v>1417291.71</v>
      </c>
      <c r="L318" s="100">
        <v>991486.29999999981</v>
      </c>
      <c r="M318" s="100">
        <v>1665624.6099999999</v>
      </c>
      <c r="N318" s="100">
        <v>1650741.7600000002</v>
      </c>
      <c r="O318" s="100">
        <v>1435101.7599999998</v>
      </c>
      <c r="P318" s="100">
        <v>4096855.9699999997</v>
      </c>
      <c r="Q318" s="135">
        <f t="shared" si="36"/>
        <v>16735449.789999999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3522153.6700000009</v>
      </c>
      <c r="V318" s="97"/>
    </row>
    <row r="319" spans="2:22" x14ac:dyDescent="0.2">
      <c r="B319" s="95"/>
      <c r="C319" s="131" t="s">
        <v>234</v>
      </c>
      <c r="D319" s="132" t="s">
        <v>33</v>
      </c>
      <c r="E319" s="135">
        <f>+E320+E324+E329+E334+E336+E338</f>
        <v>30762082.180000011</v>
      </c>
      <c r="F319" s="135">
        <f t="shared" ref="F319:P319" si="40">+F320+F324+F329+F334+F336+F338</f>
        <v>38001105.31000001</v>
      </c>
      <c r="G319" s="135">
        <f t="shared" si="40"/>
        <v>40022583.570000008</v>
      </c>
      <c r="H319" s="135">
        <f t="shared" si="40"/>
        <v>42596926.840000011</v>
      </c>
      <c r="I319" s="135">
        <f t="shared" si="40"/>
        <v>32598939.620000001</v>
      </c>
      <c r="J319" s="135">
        <f t="shared" si="40"/>
        <v>38366408.959999979</v>
      </c>
      <c r="K319" s="135">
        <f t="shared" si="40"/>
        <v>36583738.030000001</v>
      </c>
      <c r="L319" s="135">
        <f t="shared" si="40"/>
        <v>32775098.280000001</v>
      </c>
      <c r="M319" s="135">
        <f t="shared" si="40"/>
        <v>39803478.289999992</v>
      </c>
      <c r="N319" s="135">
        <f t="shared" si="40"/>
        <v>37882039.139999993</v>
      </c>
      <c r="O319" s="135">
        <f t="shared" si="40"/>
        <v>36834661.18999999</v>
      </c>
      <c r="P319" s="135">
        <f t="shared" si="40"/>
        <v>68279767.224999666</v>
      </c>
      <c r="Q319" s="135">
        <f t="shared" si="36"/>
        <v>474506828.63499969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151382697.90000004</v>
      </c>
      <c r="V319" s="97"/>
    </row>
    <row r="320" spans="2:22" x14ac:dyDescent="0.2">
      <c r="B320" s="95"/>
      <c r="C320" s="133" t="s">
        <v>235</v>
      </c>
      <c r="D320" s="134" t="s">
        <v>236</v>
      </c>
      <c r="E320" s="136">
        <f>+E321+E322+E323</f>
        <v>0</v>
      </c>
      <c r="F320" s="136">
        <f t="shared" ref="F320:P320" si="41">+F321+F322+F323</f>
        <v>0</v>
      </c>
      <c r="G320" s="136">
        <f t="shared" si="41"/>
        <v>0</v>
      </c>
      <c r="H320" s="136">
        <f t="shared" si="41"/>
        <v>0</v>
      </c>
      <c r="I320" s="136">
        <f t="shared" si="41"/>
        <v>0</v>
      </c>
      <c r="J320" s="136">
        <f t="shared" si="41"/>
        <v>0</v>
      </c>
      <c r="K320" s="136">
        <f t="shared" si="41"/>
        <v>0</v>
      </c>
      <c r="L320" s="136">
        <f t="shared" si="41"/>
        <v>0</v>
      </c>
      <c r="M320" s="136">
        <f t="shared" si="41"/>
        <v>0</v>
      </c>
      <c r="N320" s="136">
        <f t="shared" si="41"/>
        <v>0</v>
      </c>
      <c r="O320" s="136">
        <f t="shared" si="41"/>
        <v>0</v>
      </c>
      <c r="P320" s="136">
        <f t="shared" si="41"/>
        <v>0</v>
      </c>
      <c r="Q320" s="135">
        <f t="shared" si="36"/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237</v>
      </c>
      <c r="D321" s="99" t="s">
        <v>238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35">
        <f t="shared" si="36"/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239</v>
      </c>
      <c r="D322" s="99" t="s">
        <v>240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35">
        <f t="shared" si="36"/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241</v>
      </c>
      <c r="D323" s="99" t="s">
        <v>242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35">
        <f t="shared" si="36"/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243</v>
      </c>
      <c r="D324" s="134" t="s">
        <v>244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5">
        <f t="shared" si="36"/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245</v>
      </c>
      <c r="D325" s="99" t="s">
        <v>246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35">
        <f t="shared" si="36"/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247</v>
      </c>
      <c r="D326" s="99" t="s">
        <v>248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35">
        <f t="shared" si="36"/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249</v>
      </c>
      <c r="D327" s="99" t="s">
        <v>250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35">
        <f t="shared" si="36"/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251</v>
      </c>
      <c r="D328" s="99" t="s">
        <v>252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35">
        <f t="shared" si="36"/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253</v>
      </c>
      <c r="D329" s="134" t="s">
        <v>254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5">
        <f t="shared" si="36"/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255</v>
      </c>
      <c r="D330" s="99" t="s">
        <v>256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35">
        <f t="shared" si="36"/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257</v>
      </c>
      <c r="D331" s="99" t="s">
        <v>258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35">
        <f t="shared" si="36"/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259</v>
      </c>
      <c r="D332" s="99" t="s">
        <v>260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35">
        <f t="shared" ref="Q332:Q392" si="42">SUM(E332:P332)</f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261</v>
      </c>
      <c r="D333" s="99" t="s">
        <v>262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35">
        <f t="shared" si="42"/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263</v>
      </c>
      <c r="D334" s="134" t="s">
        <v>264</v>
      </c>
      <c r="E334" s="136">
        <f>+E335</f>
        <v>29866823.820000011</v>
      </c>
      <c r="F334" s="136">
        <f t="shared" ref="F334:P334" si="43">+F335</f>
        <v>35561147.890000015</v>
      </c>
      <c r="G334" s="136">
        <f t="shared" si="43"/>
        <v>37466516.400000006</v>
      </c>
      <c r="H334" s="136">
        <f t="shared" si="43"/>
        <v>40034434.960000008</v>
      </c>
      <c r="I334" s="136">
        <f t="shared" si="43"/>
        <v>30968127.800000001</v>
      </c>
      <c r="J334" s="136">
        <f t="shared" si="43"/>
        <v>36196823.269999973</v>
      </c>
      <c r="K334" s="136">
        <f t="shared" si="43"/>
        <v>34341239.909999996</v>
      </c>
      <c r="L334" s="136">
        <f t="shared" si="43"/>
        <v>31280385.390000001</v>
      </c>
      <c r="M334" s="136">
        <f t="shared" si="43"/>
        <v>37509840.929999992</v>
      </c>
      <c r="N334" s="136">
        <f t="shared" si="43"/>
        <v>35646703.439999998</v>
      </c>
      <c r="O334" s="136">
        <f t="shared" si="43"/>
        <v>34566105.43999999</v>
      </c>
      <c r="P334" s="136">
        <f t="shared" si="43"/>
        <v>61937567.90199963</v>
      </c>
      <c r="Q334" s="135">
        <f t="shared" si="42"/>
        <v>445375717.15199971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142928923.07000005</v>
      </c>
      <c r="V334" s="97"/>
    </row>
    <row r="335" spans="2:22" x14ac:dyDescent="0.2">
      <c r="B335" s="95"/>
      <c r="C335" s="98" t="s">
        <v>265</v>
      </c>
      <c r="D335" s="99" t="s">
        <v>264</v>
      </c>
      <c r="E335" s="100">
        <v>29866823.820000011</v>
      </c>
      <c r="F335" s="100">
        <v>35561147.890000015</v>
      </c>
      <c r="G335" s="100">
        <v>37466516.400000006</v>
      </c>
      <c r="H335" s="100">
        <v>40034434.960000008</v>
      </c>
      <c r="I335" s="100">
        <v>30968127.800000001</v>
      </c>
      <c r="J335" s="100">
        <v>36196823.269999973</v>
      </c>
      <c r="K335" s="100">
        <v>34341239.909999996</v>
      </c>
      <c r="L335" s="100">
        <v>31280385.390000001</v>
      </c>
      <c r="M335" s="100">
        <v>37509840.929999992</v>
      </c>
      <c r="N335" s="100">
        <v>35646703.439999998</v>
      </c>
      <c r="O335" s="100">
        <v>34566105.43999999</v>
      </c>
      <c r="P335" s="100">
        <v>61937567.90199963</v>
      </c>
      <c r="Q335" s="135">
        <f t="shared" si="42"/>
        <v>445375717.15199971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142928923.07000005</v>
      </c>
      <c r="V335" s="97"/>
    </row>
    <row r="336" spans="2:22" x14ac:dyDescent="0.2">
      <c r="B336" s="95"/>
      <c r="C336" s="133" t="s">
        <v>266</v>
      </c>
      <c r="D336" s="134" t="s">
        <v>267</v>
      </c>
      <c r="E336" s="136">
        <f>+E337</f>
        <v>413930.81000000006</v>
      </c>
      <c r="F336" s="136">
        <f t="shared" ref="F336:P336" si="44">+F337</f>
        <v>1554629.87</v>
      </c>
      <c r="G336" s="136">
        <f t="shared" si="44"/>
        <v>1566454.3600000003</v>
      </c>
      <c r="H336" s="136">
        <f t="shared" si="44"/>
        <v>1455513.24</v>
      </c>
      <c r="I336" s="136">
        <f t="shared" si="44"/>
        <v>907900.89000000013</v>
      </c>
      <c r="J336" s="136">
        <f t="shared" si="44"/>
        <v>1171866.1600000001</v>
      </c>
      <c r="K336" s="136">
        <f t="shared" si="44"/>
        <v>1271300.9800000004</v>
      </c>
      <c r="L336" s="136">
        <f t="shared" si="44"/>
        <v>772799.38000000012</v>
      </c>
      <c r="M336" s="136">
        <f t="shared" si="44"/>
        <v>1298608.6900000004</v>
      </c>
      <c r="N336" s="136">
        <f t="shared" si="44"/>
        <v>1231753.8</v>
      </c>
      <c r="O336" s="136">
        <f t="shared" si="44"/>
        <v>1314695.4200000002</v>
      </c>
      <c r="P336" s="136">
        <f t="shared" si="44"/>
        <v>3710968.8630000455</v>
      </c>
      <c r="Q336" s="135">
        <f t="shared" si="42"/>
        <v>16670422.463000048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4990528.28</v>
      </c>
      <c r="V336" s="97"/>
    </row>
    <row r="337" spans="2:22" x14ac:dyDescent="0.2">
      <c r="B337" s="95"/>
      <c r="C337" s="98" t="s">
        <v>268</v>
      </c>
      <c r="D337" s="99" t="s">
        <v>267</v>
      </c>
      <c r="E337" s="100">
        <v>413930.81000000006</v>
      </c>
      <c r="F337" s="100">
        <v>1554629.87</v>
      </c>
      <c r="G337" s="100">
        <v>1566454.3600000003</v>
      </c>
      <c r="H337" s="100">
        <v>1455513.24</v>
      </c>
      <c r="I337" s="100">
        <v>907900.89000000013</v>
      </c>
      <c r="J337" s="100">
        <v>1171866.1600000001</v>
      </c>
      <c r="K337" s="100">
        <v>1271300.9800000004</v>
      </c>
      <c r="L337" s="100">
        <v>772799.38000000012</v>
      </c>
      <c r="M337" s="100">
        <v>1298608.6900000004</v>
      </c>
      <c r="N337" s="100">
        <v>1231753.8</v>
      </c>
      <c r="O337" s="100">
        <v>1314695.4200000002</v>
      </c>
      <c r="P337" s="100">
        <v>3710968.8630000455</v>
      </c>
      <c r="Q337" s="135">
        <f t="shared" si="42"/>
        <v>16670422.463000048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4990528.28</v>
      </c>
      <c r="V337" s="97"/>
    </row>
    <row r="338" spans="2:22" x14ac:dyDescent="0.2">
      <c r="B338" s="95"/>
      <c r="C338" s="133" t="s">
        <v>269</v>
      </c>
      <c r="D338" s="134" t="s">
        <v>270</v>
      </c>
      <c r="E338" s="136">
        <f>+E339</f>
        <v>481327.5500000001</v>
      </c>
      <c r="F338" s="136">
        <f t="shared" ref="F338:P338" si="45">+F339</f>
        <v>885327.55</v>
      </c>
      <c r="G338" s="136">
        <f t="shared" si="45"/>
        <v>989612.81</v>
      </c>
      <c r="H338" s="136">
        <f t="shared" si="45"/>
        <v>1106978.6400000001</v>
      </c>
      <c r="I338" s="136">
        <f t="shared" si="45"/>
        <v>722910.93</v>
      </c>
      <c r="J338" s="136">
        <f t="shared" si="45"/>
        <v>997719.53000000014</v>
      </c>
      <c r="K338" s="136">
        <f t="shared" si="45"/>
        <v>971197.14000000013</v>
      </c>
      <c r="L338" s="136">
        <f t="shared" si="45"/>
        <v>721913.51</v>
      </c>
      <c r="M338" s="136">
        <f t="shared" si="45"/>
        <v>995028.67000000016</v>
      </c>
      <c r="N338" s="136">
        <f t="shared" si="45"/>
        <v>1003581.8999999999</v>
      </c>
      <c r="O338" s="136">
        <f t="shared" si="45"/>
        <v>953860.33</v>
      </c>
      <c r="P338" s="136">
        <f t="shared" si="45"/>
        <v>2631230.4599999995</v>
      </c>
      <c r="Q338" s="135">
        <f t="shared" si="42"/>
        <v>12460689.02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3463246.5500000003</v>
      </c>
      <c r="V338" s="97"/>
    </row>
    <row r="339" spans="2:22" x14ac:dyDescent="0.2">
      <c r="B339" s="95"/>
      <c r="C339" s="98" t="s">
        <v>271</v>
      </c>
      <c r="D339" s="99" t="s">
        <v>270</v>
      </c>
      <c r="E339" s="100">
        <v>481327.5500000001</v>
      </c>
      <c r="F339" s="100">
        <v>885327.55</v>
      </c>
      <c r="G339" s="100">
        <v>989612.81</v>
      </c>
      <c r="H339" s="100">
        <v>1106978.6400000001</v>
      </c>
      <c r="I339" s="100">
        <v>722910.93</v>
      </c>
      <c r="J339" s="100">
        <v>997719.53000000014</v>
      </c>
      <c r="K339" s="100">
        <v>971197.14000000013</v>
      </c>
      <c r="L339" s="100">
        <v>721913.51</v>
      </c>
      <c r="M339" s="100">
        <v>995028.67000000016</v>
      </c>
      <c r="N339" s="100">
        <v>1003581.8999999999</v>
      </c>
      <c r="O339" s="100">
        <v>953860.33</v>
      </c>
      <c r="P339" s="100">
        <v>2631230.4599999995</v>
      </c>
      <c r="Q339" s="135">
        <f t="shared" si="42"/>
        <v>12460689.02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3463246.5500000003</v>
      </c>
      <c r="V339" s="97"/>
    </row>
    <row r="340" spans="2:22" x14ac:dyDescent="0.2">
      <c r="B340" s="95"/>
      <c r="C340" s="131" t="s">
        <v>272</v>
      </c>
      <c r="D340" s="132" t="s">
        <v>273</v>
      </c>
      <c r="E340" s="135">
        <f>+E341+E343+E345+E347+E349+E351</f>
        <v>2857310.740000003</v>
      </c>
      <c r="F340" s="135">
        <f t="shared" ref="F340:P340" si="46">+F341+F343+F345+F347+F349+F351</f>
        <v>3101077.990000003</v>
      </c>
      <c r="G340" s="135">
        <f t="shared" si="46"/>
        <v>7158142.3500000015</v>
      </c>
      <c r="H340" s="135">
        <f t="shared" si="46"/>
        <v>5165961.8600000022</v>
      </c>
      <c r="I340" s="135">
        <f t="shared" si="46"/>
        <v>3577205.3200000045</v>
      </c>
      <c r="J340" s="135">
        <f t="shared" si="46"/>
        <v>5492646.6200000057</v>
      </c>
      <c r="K340" s="135">
        <f t="shared" si="46"/>
        <v>8632402.9499999993</v>
      </c>
      <c r="L340" s="135">
        <f t="shared" si="46"/>
        <v>3020027.3200000012</v>
      </c>
      <c r="M340" s="135">
        <f t="shared" si="46"/>
        <v>4471941.6700000037</v>
      </c>
      <c r="N340" s="135">
        <f t="shared" si="46"/>
        <v>4285359.3500000015</v>
      </c>
      <c r="O340" s="135">
        <f t="shared" si="46"/>
        <v>3994435.6500000041</v>
      </c>
      <c r="P340" s="135">
        <f t="shared" si="46"/>
        <v>8845310.0420001037</v>
      </c>
      <c r="Q340" s="135">
        <f t="shared" si="42"/>
        <v>60601821.862000123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18282492.940000009</v>
      </c>
      <c r="V340" s="97"/>
    </row>
    <row r="341" spans="2:22" x14ac:dyDescent="0.2">
      <c r="B341" s="95"/>
      <c r="C341" s="133" t="s">
        <v>274</v>
      </c>
      <c r="D341" s="134" t="s">
        <v>275</v>
      </c>
      <c r="E341" s="136">
        <f>+E342</f>
        <v>626394.00000000012</v>
      </c>
      <c r="F341" s="136">
        <f t="shared" ref="F341:P341" si="47">+F342</f>
        <v>351736.87000000011</v>
      </c>
      <c r="G341" s="136">
        <f t="shared" si="47"/>
        <v>3824433.3200000008</v>
      </c>
      <c r="H341" s="136">
        <f t="shared" si="47"/>
        <v>1301523.4000000004</v>
      </c>
      <c r="I341" s="136">
        <f t="shared" si="47"/>
        <v>579508.1</v>
      </c>
      <c r="J341" s="136">
        <f t="shared" si="47"/>
        <v>356909.85000000003</v>
      </c>
      <c r="K341" s="136">
        <f t="shared" si="47"/>
        <v>3689264.8100000005</v>
      </c>
      <c r="L341" s="136">
        <f t="shared" si="47"/>
        <v>336895.96999999991</v>
      </c>
      <c r="M341" s="136">
        <f t="shared" si="47"/>
        <v>337268.2</v>
      </c>
      <c r="N341" s="136">
        <f t="shared" si="47"/>
        <v>287466.61000000004</v>
      </c>
      <c r="O341" s="136">
        <f t="shared" si="47"/>
        <v>272522.28999999998</v>
      </c>
      <c r="P341" s="136">
        <f t="shared" si="47"/>
        <v>285361.41100000951</v>
      </c>
      <c r="Q341" s="135">
        <f t="shared" si="42"/>
        <v>12249284.83100001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6104087.5900000017</v>
      </c>
      <c r="V341" s="97"/>
    </row>
    <row r="342" spans="2:22" x14ac:dyDescent="0.2">
      <c r="B342" s="95"/>
      <c r="C342" s="98" t="s">
        <v>276</v>
      </c>
      <c r="D342" s="99" t="s">
        <v>275</v>
      </c>
      <c r="E342" s="100">
        <v>626394.00000000012</v>
      </c>
      <c r="F342" s="100">
        <v>351736.87000000011</v>
      </c>
      <c r="G342" s="100">
        <v>3824433.3200000008</v>
      </c>
      <c r="H342" s="100">
        <v>1301523.4000000004</v>
      </c>
      <c r="I342" s="100">
        <v>579508.1</v>
      </c>
      <c r="J342" s="100">
        <v>356909.85000000003</v>
      </c>
      <c r="K342" s="100">
        <v>3689264.8100000005</v>
      </c>
      <c r="L342" s="100">
        <v>336895.96999999991</v>
      </c>
      <c r="M342" s="100">
        <v>337268.2</v>
      </c>
      <c r="N342" s="100">
        <v>287466.61000000004</v>
      </c>
      <c r="O342" s="100">
        <v>272522.28999999998</v>
      </c>
      <c r="P342" s="100">
        <v>285361.41100000951</v>
      </c>
      <c r="Q342" s="135">
        <f t="shared" si="42"/>
        <v>12249284.83100001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6104087.5900000017</v>
      </c>
      <c r="V342" s="97"/>
    </row>
    <row r="343" spans="2:22" x14ac:dyDescent="0.2">
      <c r="B343" s="95"/>
      <c r="C343" s="133" t="s">
        <v>277</v>
      </c>
      <c r="D343" s="134" t="s">
        <v>278</v>
      </c>
      <c r="E343" s="136">
        <f>+E344</f>
        <v>1397380.3800000024</v>
      </c>
      <c r="F343" s="136">
        <f t="shared" ref="F343:P343" si="48">+F344</f>
        <v>1442351.6300000022</v>
      </c>
      <c r="G343" s="136">
        <f t="shared" si="48"/>
        <v>2161233.8400000008</v>
      </c>
      <c r="H343" s="136">
        <f t="shared" si="48"/>
        <v>2342888.9200000013</v>
      </c>
      <c r="I343" s="136">
        <f t="shared" si="48"/>
        <v>2194368.4400000041</v>
      </c>
      <c r="J343" s="136">
        <f t="shared" si="48"/>
        <v>2425739.5300000058</v>
      </c>
      <c r="K343" s="136">
        <f t="shared" si="48"/>
        <v>2877397.8599999989</v>
      </c>
      <c r="L343" s="136">
        <f t="shared" si="48"/>
        <v>1752273.8600000013</v>
      </c>
      <c r="M343" s="136">
        <f t="shared" si="48"/>
        <v>2162526.700000003</v>
      </c>
      <c r="N343" s="136">
        <f t="shared" si="48"/>
        <v>2024288.1300000013</v>
      </c>
      <c r="O343" s="136">
        <f t="shared" si="48"/>
        <v>1818592.7700000012</v>
      </c>
      <c r="P343" s="136">
        <f t="shared" si="48"/>
        <v>3363742.2630000277</v>
      </c>
      <c r="Q343" s="135">
        <f t="shared" si="42"/>
        <v>25962784.323000047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7343854.770000007</v>
      </c>
      <c r="V343" s="97"/>
    </row>
    <row r="344" spans="2:22" x14ac:dyDescent="0.2">
      <c r="B344" s="95"/>
      <c r="C344" s="98" t="s">
        <v>279</v>
      </c>
      <c r="D344" s="99" t="s">
        <v>278</v>
      </c>
      <c r="E344" s="100">
        <v>1397380.3800000024</v>
      </c>
      <c r="F344" s="100">
        <v>1442351.6300000022</v>
      </c>
      <c r="G344" s="100">
        <v>2161233.8400000008</v>
      </c>
      <c r="H344" s="100">
        <v>2342888.9200000013</v>
      </c>
      <c r="I344" s="100">
        <v>2194368.4400000041</v>
      </c>
      <c r="J344" s="100">
        <v>2425739.5300000058</v>
      </c>
      <c r="K344" s="100">
        <v>2877397.8599999989</v>
      </c>
      <c r="L344" s="100">
        <v>1752273.8600000013</v>
      </c>
      <c r="M344" s="100">
        <v>2162526.700000003</v>
      </c>
      <c r="N344" s="100">
        <v>2024288.1300000013</v>
      </c>
      <c r="O344" s="100">
        <v>1818592.7700000012</v>
      </c>
      <c r="P344" s="100">
        <v>3363742.2630000277</v>
      </c>
      <c r="Q344" s="135">
        <f t="shared" si="42"/>
        <v>25962784.323000047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7343854.770000007</v>
      </c>
      <c r="V344" s="97"/>
    </row>
    <row r="345" spans="2:22" x14ac:dyDescent="0.2">
      <c r="B345" s="95"/>
      <c r="C345" s="133" t="s">
        <v>280</v>
      </c>
      <c r="D345" s="134" t="s">
        <v>281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5">
        <f t="shared" si="42"/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282</v>
      </c>
      <c r="D346" s="99" t="s">
        <v>281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35">
        <f t="shared" si="42"/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283</v>
      </c>
      <c r="D347" s="134" t="s">
        <v>284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5">
        <f t="shared" si="42"/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285</v>
      </c>
      <c r="D348" s="99" t="s">
        <v>284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35">
        <f t="shared" si="42"/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286</v>
      </c>
      <c r="D349" s="134" t="s">
        <v>287</v>
      </c>
      <c r="E349" s="136">
        <f>+E350</f>
        <v>136163.20000000001</v>
      </c>
      <c r="F349" s="136">
        <f t="shared" ref="F349:P349" si="49">+F350</f>
        <v>17336.949999999997</v>
      </c>
      <c r="G349" s="136">
        <f t="shared" si="49"/>
        <v>14736.26</v>
      </c>
      <c r="H349" s="136">
        <f t="shared" si="49"/>
        <v>332832.68</v>
      </c>
      <c r="I349" s="136">
        <f t="shared" si="49"/>
        <v>4090.65</v>
      </c>
      <c r="J349" s="136">
        <f t="shared" si="49"/>
        <v>281985.52999999997</v>
      </c>
      <c r="K349" s="136">
        <f t="shared" si="49"/>
        <v>902277.68</v>
      </c>
      <c r="L349" s="136">
        <f t="shared" si="49"/>
        <v>155498.12</v>
      </c>
      <c r="M349" s="136">
        <f t="shared" si="49"/>
        <v>4068.2900000000004</v>
      </c>
      <c r="N349" s="136">
        <f t="shared" si="49"/>
        <v>4422.1899999999996</v>
      </c>
      <c r="O349" s="136">
        <f t="shared" si="49"/>
        <v>37333</v>
      </c>
      <c r="P349" s="136">
        <f t="shared" si="49"/>
        <v>1312657.8700000001</v>
      </c>
      <c r="Q349" s="135">
        <f t="shared" si="42"/>
        <v>3203402.4200000004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501069.09</v>
      </c>
      <c r="V349" s="97"/>
    </row>
    <row r="350" spans="2:22" x14ac:dyDescent="0.2">
      <c r="B350" s="95"/>
      <c r="C350" s="98" t="s">
        <v>288</v>
      </c>
      <c r="D350" s="99" t="s">
        <v>287</v>
      </c>
      <c r="E350" s="100">
        <v>136163.20000000001</v>
      </c>
      <c r="F350" s="100">
        <v>17336.949999999997</v>
      </c>
      <c r="G350" s="100">
        <v>14736.26</v>
      </c>
      <c r="H350" s="100">
        <v>332832.68</v>
      </c>
      <c r="I350" s="100">
        <v>4090.65</v>
      </c>
      <c r="J350" s="100">
        <v>281985.52999999997</v>
      </c>
      <c r="K350" s="100">
        <v>902277.68</v>
      </c>
      <c r="L350" s="100">
        <v>155498.12</v>
      </c>
      <c r="M350" s="100">
        <v>4068.2900000000004</v>
      </c>
      <c r="N350" s="100">
        <v>4422.1899999999996</v>
      </c>
      <c r="O350" s="100">
        <v>37333</v>
      </c>
      <c r="P350" s="100">
        <v>1312657.8700000001</v>
      </c>
      <c r="Q350" s="135">
        <f t="shared" si="42"/>
        <v>3203402.4200000004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501069.09</v>
      </c>
      <c r="V350" s="97"/>
    </row>
    <row r="351" spans="2:22" x14ac:dyDescent="0.2">
      <c r="B351" s="95"/>
      <c r="C351" s="133" t="s">
        <v>289</v>
      </c>
      <c r="D351" s="134" t="s">
        <v>290</v>
      </c>
      <c r="E351" s="136">
        <f>+E352</f>
        <v>697373.16000000038</v>
      </c>
      <c r="F351" s="136">
        <f t="shared" ref="F351:P351" si="50">+F352</f>
        <v>1289652.5400000005</v>
      </c>
      <c r="G351" s="136">
        <f t="shared" si="50"/>
        <v>1157738.9300000002</v>
      </c>
      <c r="H351" s="136">
        <f t="shared" si="50"/>
        <v>1188716.8600000003</v>
      </c>
      <c r="I351" s="136">
        <f t="shared" si="50"/>
        <v>799238.13000000024</v>
      </c>
      <c r="J351" s="136">
        <f t="shared" si="50"/>
        <v>2428011.71</v>
      </c>
      <c r="K351" s="136">
        <f t="shared" si="50"/>
        <v>1163462.5999999999</v>
      </c>
      <c r="L351" s="136">
        <f t="shared" si="50"/>
        <v>775359.37000000034</v>
      </c>
      <c r="M351" s="136">
        <f t="shared" si="50"/>
        <v>1968078.4800000004</v>
      </c>
      <c r="N351" s="136">
        <f t="shared" si="50"/>
        <v>1969182.4200000009</v>
      </c>
      <c r="O351" s="136">
        <f t="shared" si="50"/>
        <v>1865987.5900000024</v>
      </c>
      <c r="P351" s="136">
        <f t="shared" si="50"/>
        <v>3883548.4980000677</v>
      </c>
      <c r="Q351" s="135">
        <f t="shared" si="42"/>
        <v>19186350.288000073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4333481.4900000012</v>
      </c>
      <c r="V351" s="97"/>
    </row>
    <row r="352" spans="2:22" x14ac:dyDescent="0.2">
      <c r="B352" s="95"/>
      <c r="C352" s="98" t="s">
        <v>291</v>
      </c>
      <c r="D352" s="99" t="s">
        <v>290</v>
      </c>
      <c r="E352" s="100">
        <v>697373.16000000038</v>
      </c>
      <c r="F352" s="100">
        <v>1289652.5400000005</v>
      </c>
      <c r="G352" s="100">
        <v>1157738.9300000002</v>
      </c>
      <c r="H352" s="100">
        <v>1188716.8600000003</v>
      </c>
      <c r="I352" s="100">
        <v>799238.13000000024</v>
      </c>
      <c r="J352" s="100">
        <v>2428011.71</v>
      </c>
      <c r="K352" s="100">
        <v>1163462.5999999999</v>
      </c>
      <c r="L352" s="100">
        <v>775359.37000000034</v>
      </c>
      <c r="M352" s="100">
        <v>1968078.4800000004</v>
      </c>
      <c r="N352" s="100">
        <v>1969182.4200000009</v>
      </c>
      <c r="O352" s="100">
        <v>1865987.5900000024</v>
      </c>
      <c r="P352" s="100">
        <v>3883548.4980000677</v>
      </c>
      <c r="Q352" s="135">
        <f t="shared" si="42"/>
        <v>19186350.288000073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4333481.4900000012</v>
      </c>
      <c r="V352" s="97"/>
    </row>
    <row r="353" spans="2:22" x14ac:dyDescent="0.2">
      <c r="B353" s="95"/>
      <c r="C353" s="131" t="s">
        <v>292</v>
      </c>
      <c r="D353" s="132" t="s">
        <v>293</v>
      </c>
      <c r="E353" s="135">
        <f>+E354+E357+E360+E362+E365+E367+E369+E371</f>
        <v>24620567.040000003</v>
      </c>
      <c r="F353" s="135">
        <f t="shared" ref="F353:P353" si="51">+F354+F357+F360+F362+F365+F367+F369+F371</f>
        <v>28823801.319999989</v>
      </c>
      <c r="G353" s="135">
        <f t="shared" si="51"/>
        <v>28955713.32</v>
      </c>
      <c r="H353" s="135">
        <f t="shared" si="51"/>
        <v>28648741.640000001</v>
      </c>
      <c r="I353" s="135">
        <f t="shared" si="51"/>
        <v>28131938.31000001</v>
      </c>
      <c r="J353" s="135">
        <f t="shared" si="51"/>
        <v>28073037.680000003</v>
      </c>
      <c r="K353" s="135">
        <f t="shared" si="51"/>
        <v>27025481.039999999</v>
      </c>
      <c r="L353" s="135">
        <f t="shared" si="51"/>
        <v>26647648.769999996</v>
      </c>
      <c r="M353" s="135">
        <f t="shared" si="51"/>
        <v>27968383.73</v>
      </c>
      <c r="N353" s="135">
        <f t="shared" si="51"/>
        <v>28042865.300000004</v>
      </c>
      <c r="O353" s="135">
        <f t="shared" si="51"/>
        <v>27842319.020000003</v>
      </c>
      <c r="P353" s="135">
        <f t="shared" si="51"/>
        <v>32137629.615999959</v>
      </c>
      <c r="Q353" s="135">
        <f t="shared" si="42"/>
        <v>336918126.78599989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111048823.31999999</v>
      </c>
      <c r="V353" s="97"/>
    </row>
    <row r="354" spans="2:22" x14ac:dyDescent="0.2">
      <c r="B354" s="95"/>
      <c r="C354" s="133" t="s">
        <v>294</v>
      </c>
      <c r="D354" s="134" t="s">
        <v>295</v>
      </c>
      <c r="E354" s="136">
        <f>+E355+E356</f>
        <v>13820689.530000001</v>
      </c>
      <c r="F354" s="136">
        <f t="shared" ref="F354:P354" si="52">+F355+F356</f>
        <v>15854771.269999998</v>
      </c>
      <c r="G354" s="136">
        <f t="shared" si="52"/>
        <v>14625983.150000002</v>
      </c>
      <c r="H354" s="136">
        <f t="shared" si="52"/>
        <v>14758954.010000002</v>
      </c>
      <c r="I354" s="136">
        <f t="shared" si="52"/>
        <v>14237647.85</v>
      </c>
      <c r="J354" s="136">
        <f t="shared" si="52"/>
        <v>14326460.099999998</v>
      </c>
      <c r="K354" s="136">
        <f t="shared" si="52"/>
        <v>14234740.020000001</v>
      </c>
      <c r="L354" s="136">
        <f t="shared" si="52"/>
        <v>14029001.749999998</v>
      </c>
      <c r="M354" s="136">
        <f t="shared" si="52"/>
        <v>14341748.449999999</v>
      </c>
      <c r="N354" s="136">
        <f t="shared" si="52"/>
        <v>14624188.720000003</v>
      </c>
      <c r="O354" s="136">
        <f t="shared" si="52"/>
        <v>14551946.350000001</v>
      </c>
      <c r="P354" s="136">
        <f t="shared" si="52"/>
        <v>15915472.629999999</v>
      </c>
      <c r="Q354" s="135">
        <f t="shared" si="42"/>
        <v>175321603.82999998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59060397.960000008</v>
      </c>
      <c r="V354" s="97"/>
    </row>
    <row r="355" spans="2:22" x14ac:dyDescent="0.2">
      <c r="B355" s="95"/>
      <c r="C355" s="98" t="s">
        <v>296</v>
      </c>
      <c r="D355" s="99" t="s">
        <v>297</v>
      </c>
      <c r="E355" s="100">
        <v>3578714.71</v>
      </c>
      <c r="F355" s="100">
        <v>4074115.68</v>
      </c>
      <c r="G355" s="100">
        <v>3661156.9600000004</v>
      </c>
      <c r="H355" s="100">
        <v>3644827.4699999997</v>
      </c>
      <c r="I355" s="100">
        <v>3570288.9799999991</v>
      </c>
      <c r="J355" s="100">
        <v>3557225.59</v>
      </c>
      <c r="K355" s="100">
        <v>3546134.16</v>
      </c>
      <c r="L355" s="100">
        <v>3489578.26</v>
      </c>
      <c r="M355" s="100">
        <v>3552311.6499999994</v>
      </c>
      <c r="N355" s="100">
        <v>3580621.3200000003</v>
      </c>
      <c r="O355" s="100">
        <v>3623692.1300000008</v>
      </c>
      <c r="P355" s="100">
        <v>3766410.5399999996</v>
      </c>
      <c r="Q355" s="135">
        <f t="shared" si="42"/>
        <v>43645077.450000003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14958814.82</v>
      </c>
      <c r="V355" s="97"/>
    </row>
    <row r="356" spans="2:22" x14ac:dyDescent="0.2">
      <c r="B356" s="95"/>
      <c r="C356" s="98" t="s">
        <v>298</v>
      </c>
      <c r="D356" s="99" t="s">
        <v>36</v>
      </c>
      <c r="E356" s="100">
        <v>10241974.820000002</v>
      </c>
      <c r="F356" s="100">
        <v>11780655.589999998</v>
      </c>
      <c r="G356" s="100">
        <v>10964826.190000001</v>
      </c>
      <c r="H356" s="100">
        <v>11114126.540000003</v>
      </c>
      <c r="I356" s="100">
        <v>10667358.870000001</v>
      </c>
      <c r="J356" s="100">
        <v>10769234.509999998</v>
      </c>
      <c r="K356" s="100">
        <v>10688605.860000001</v>
      </c>
      <c r="L356" s="100">
        <v>10539423.489999998</v>
      </c>
      <c r="M356" s="100">
        <v>10789436.800000001</v>
      </c>
      <c r="N356" s="100">
        <v>11043567.400000002</v>
      </c>
      <c r="O356" s="100">
        <v>10928254.220000001</v>
      </c>
      <c r="P356" s="100">
        <v>12149062.09</v>
      </c>
      <c r="Q356" s="135">
        <f t="shared" si="42"/>
        <v>131676526.38000001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44101583.140000001</v>
      </c>
      <c r="V356" s="97"/>
    </row>
    <row r="357" spans="2:22" x14ac:dyDescent="0.2">
      <c r="B357" s="95"/>
      <c r="C357" s="133" t="s">
        <v>299</v>
      </c>
      <c r="D357" s="134" t="s">
        <v>300</v>
      </c>
      <c r="E357" s="136">
        <f>+E358+E359</f>
        <v>4363865.6699999981</v>
      </c>
      <c r="F357" s="136">
        <f t="shared" ref="F357:P357" si="53">+F358+F359</f>
        <v>5224012.2399999974</v>
      </c>
      <c r="G357" s="136">
        <f t="shared" si="53"/>
        <v>5071819.6499999994</v>
      </c>
      <c r="H357" s="136">
        <f t="shared" si="53"/>
        <v>4742848.8299999982</v>
      </c>
      <c r="I357" s="136">
        <f t="shared" si="53"/>
        <v>4663600.5000000047</v>
      </c>
      <c r="J357" s="136">
        <f t="shared" si="53"/>
        <v>4674233.7900000028</v>
      </c>
      <c r="K357" s="136">
        <f t="shared" si="53"/>
        <v>4568913.8000000007</v>
      </c>
      <c r="L357" s="136">
        <f t="shared" si="53"/>
        <v>4520770.469999996</v>
      </c>
      <c r="M357" s="136">
        <f t="shared" si="53"/>
        <v>4658100.3299999973</v>
      </c>
      <c r="N357" s="136">
        <f t="shared" si="53"/>
        <v>4727965.3199999994</v>
      </c>
      <c r="O357" s="136">
        <f t="shared" si="53"/>
        <v>4643375.3599999994</v>
      </c>
      <c r="P357" s="136">
        <f t="shared" si="53"/>
        <v>4991391.3199999984</v>
      </c>
      <c r="Q357" s="135">
        <f t="shared" si="42"/>
        <v>56850897.279999994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19402546.389999993</v>
      </c>
      <c r="V357" s="97"/>
    </row>
    <row r="358" spans="2:22" x14ac:dyDescent="0.2">
      <c r="B358" s="95"/>
      <c r="C358" s="98" t="s">
        <v>301</v>
      </c>
      <c r="D358" s="99" t="s">
        <v>302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35">
        <f t="shared" si="42"/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303</v>
      </c>
      <c r="D359" s="99" t="s">
        <v>304</v>
      </c>
      <c r="E359" s="100">
        <v>4363865.6699999981</v>
      </c>
      <c r="F359" s="100">
        <v>5224012.2399999974</v>
      </c>
      <c r="G359" s="100">
        <v>5071819.6499999994</v>
      </c>
      <c r="H359" s="100">
        <v>4742848.8299999982</v>
      </c>
      <c r="I359" s="100">
        <v>4663600.5000000047</v>
      </c>
      <c r="J359" s="100">
        <v>4674233.7900000028</v>
      </c>
      <c r="K359" s="100">
        <v>4568913.8000000007</v>
      </c>
      <c r="L359" s="100">
        <v>4520770.469999996</v>
      </c>
      <c r="M359" s="100">
        <v>4658100.3299999973</v>
      </c>
      <c r="N359" s="100">
        <v>4727965.3199999994</v>
      </c>
      <c r="O359" s="100">
        <v>4643375.3599999994</v>
      </c>
      <c r="P359" s="100">
        <v>4991391.3199999984</v>
      </c>
      <c r="Q359" s="135">
        <f t="shared" si="42"/>
        <v>56850897.279999994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19402546.389999993</v>
      </c>
      <c r="V359" s="97"/>
    </row>
    <row r="360" spans="2:22" x14ac:dyDescent="0.2">
      <c r="B360" s="95"/>
      <c r="C360" s="133" t="s">
        <v>305</v>
      </c>
      <c r="D360" s="134" t="s">
        <v>306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5">
        <f t="shared" si="42"/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307</v>
      </c>
      <c r="D361" s="99" t="s">
        <v>306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35">
        <f t="shared" si="42"/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308</v>
      </c>
      <c r="D362" s="134" t="s">
        <v>309</v>
      </c>
      <c r="E362" s="136">
        <f>+E363+E364</f>
        <v>3261169.82</v>
      </c>
      <c r="F362" s="136">
        <f t="shared" ref="F362:P362" si="54">+F363+F364</f>
        <v>3559350.88</v>
      </c>
      <c r="G362" s="136">
        <f t="shared" si="54"/>
        <v>3675650.6700000004</v>
      </c>
      <c r="H362" s="136">
        <f t="shared" si="54"/>
        <v>3632111.5000000009</v>
      </c>
      <c r="I362" s="136">
        <f t="shared" si="54"/>
        <v>3588790.51</v>
      </c>
      <c r="J362" s="136">
        <f t="shared" si="54"/>
        <v>3596797.600000001</v>
      </c>
      <c r="K362" s="136">
        <f t="shared" si="54"/>
        <v>3613275.81</v>
      </c>
      <c r="L362" s="136">
        <f t="shared" si="54"/>
        <v>3594327.5700000008</v>
      </c>
      <c r="M362" s="136">
        <f t="shared" si="54"/>
        <v>3601082.4100000006</v>
      </c>
      <c r="N362" s="136">
        <f t="shared" si="54"/>
        <v>3561223.4200000004</v>
      </c>
      <c r="O362" s="136">
        <f t="shared" si="54"/>
        <v>3674929.99</v>
      </c>
      <c r="P362" s="136">
        <f t="shared" si="54"/>
        <v>3779229.8149999357</v>
      </c>
      <c r="Q362" s="135">
        <f t="shared" si="42"/>
        <v>43137939.994999945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14128282.870000001</v>
      </c>
      <c r="V362" s="97"/>
    </row>
    <row r="363" spans="2:22" x14ac:dyDescent="0.2">
      <c r="B363" s="95"/>
      <c r="C363" s="98" t="s">
        <v>310</v>
      </c>
      <c r="D363" s="99" t="s">
        <v>311</v>
      </c>
      <c r="E363" s="100">
        <v>3063169.82</v>
      </c>
      <c r="F363" s="100">
        <v>3559350.88</v>
      </c>
      <c r="G363" s="100">
        <v>3646236.6400000006</v>
      </c>
      <c r="H363" s="100">
        <v>3596922.8200000008</v>
      </c>
      <c r="I363" s="100">
        <v>3579105.98</v>
      </c>
      <c r="J363" s="100">
        <v>3581552.4300000011</v>
      </c>
      <c r="K363" s="100">
        <v>3587379.27</v>
      </c>
      <c r="L363" s="100">
        <v>3578712.1900000009</v>
      </c>
      <c r="M363" s="100">
        <v>3572444.0900000008</v>
      </c>
      <c r="N363" s="100">
        <v>3532791.49</v>
      </c>
      <c r="O363" s="100">
        <v>3647452.6500000004</v>
      </c>
      <c r="P363" s="100">
        <v>3672821.7349999356</v>
      </c>
      <c r="Q363" s="135">
        <f t="shared" si="42"/>
        <v>42617939.99499993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13865680.16</v>
      </c>
      <c r="V363" s="97"/>
    </row>
    <row r="364" spans="2:22" x14ac:dyDescent="0.2">
      <c r="B364" s="95"/>
      <c r="C364" s="98" t="s">
        <v>312</v>
      </c>
      <c r="D364" s="99" t="s">
        <v>313</v>
      </c>
      <c r="E364" s="100">
        <v>198000</v>
      </c>
      <c r="F364" s="100">
        <v>0</v>
      </c>
      <c r="G364" s="100">
        <v>29414.03</v>
      </c>
      <c r="H364" s="100">
        <v>35188.68</v>
      </c>
      <c r="I364" s="100">
        <v>9684.5300000000007</v>
      </c>
      <c r="J364" s="100">
        <v>15245.17</v>
      </c>
      <c r="K364" s="100">
        <v>25896.54</v>
      </c>
      <c r="L364" s="100">
        <v>15615.380000000001</v>
      </c>
      <c r="M364" s="100">
        <v>28638.32</v>
      </c>
      <c r="N364" s="100">
        <v>28431.93</v>
      </c>
      <c r="O364" s="100">
        <v>27477.34</v>
      </c>
      <c r="P364" s="100">
        <v>106408.08</v>
      </c>
      <c r="Q364" s="135">
        <f t="shared" si="42"/>
        <v>520000.00000000006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262602.71000000002</v>
      </c>
      <c r="V364" s="97"/>
    </row>
    <row r="365" spans="2:22" x14ac:dyDescent="0.2">
      <c r="B365" s="95"/>
      <c r="C365" s="133" t="s">
        <v>314</v>
      </c>
      <c r="D365" s="134" t="s">
        <v>315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5">
        <f t="shared" si="42"/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316</v>
      </c>
      <c r="D366" s="99" t="s">
        <v>315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35">
        <f t="shared" si="42"/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317</v>
      </c>
      <c r="D367" s="134" t="s">
        <v>318</v>
      </c>
      <c r="E367" s="136">
        <f>+E368</f>
        <v>2520817.12</v>
      </c>
      <c r="F367" s="136">
        <f t="shared" ref="F367:P367" si="55">+F368</f>
        <v>2804881.4399999995</v>
      </c>
      <c r="G367" s="136">
        <f t="shared" si="55"/>
        <v>4708740.99</v>
      </c>
      <c r="H367" s="136">
        <f t="shared" si="55"/>
        <v>4543517.2200000007</v>
      </c>
      <c r="I367" s="136">
        <f t="shared" si="55"/>
        <v>4615980.3100000005</v>
      </c>
      <c r="J367" s="136">
        <f t="shared" si="55"/>
        <v>3804956.91</v>
      </c>
      <c r="K367" s="136">
        <f t="shared" si="55"/>
        <v>3006053.6800000006</v>
      </c>
      <c r="L367" s="136">
        <f t="shared" si="55"/>
        <v>2625848.9299999997</v>
      </c>
      <c r="M367" s="136">
        <f t="shared" si="55"/>
        <v>4225183.8000000007</v>
      </c>
      <c r="N367" s="136">
        <f t="shared" si="55"/>
        <v>4309418.8599999994</v>
      </c>
      <c r="O367" s="136">
        <f t="shared" si="55"/>
        <v>3979595.7299999991</v>
      </c>
      <c r="P367" s="136">
        <f t="shared" si="55"/>
        <v>6097237.2010000329</v>
      </c>
      <c r="Q367" s="135">
        <f t="shared" si="42"/>
        <v>47242232.191000037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14577956.770000001</v>
      </c>
      <c r="V367" s="97"/>
    </row>
    <row r="368" spans="2:22" x14ac:dyDescent="0.2">
      <c r="B368" s="95"/>
      <c r="C368" s="98" t="s">
        <v>319</v>
      </c>
      <c r="D368" s="99" t="s">
        <v>318</v>
      </c>
      <c r="E368" s="100">
        <v>2520817.12</v>
      </c>
      <c r="F368" s="100">
        <v>2804881.4399999995</v>
      </c>
      <c r="G368" s="100">
        <v>4708740.99</v>
      </c>
      <c r="H368" s="100">
        <v>4543517.2200000007</v>
      </c>
      <c r="I368" s="100">
        <v>4615980.3100000005</v>
      </c>
      <c r="J368" s="100">
        <v>3804956.91</v>
      </c>
      <c r="K368" s="100">
        <v>3006053.6800000006</v>
      </c>
      <c r="L368" s="100">
        <v>2625848.9299999997</v>
      </c>
      <c r="M368" s="100">
        <v>4225183.8000000007</v>
      </c>
      <c r="N368" s="100">
        <v>4309418.8599999994</v>
      </c>
      <c r="O368" s="100">
        <v>3979595.7299999991</v>
      </c>
      <c r="P368" s="100">
        <v>6097237.2010000329</v>
      </c>
      <c r="Q368" s="135">
        <f t="shared" si="42"/>
        <v>47242232.191000037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14577956.770000001</v>
      </c>
      <c r="V368" s="97"/>
    </row>
    <row r="369" spans="2:22" x14ac:dyDescent="0.2">
      <c r="B369" s="95"/>
      <c r="C369" s="133" t="s">
        <v>320</v>
      </c>
      <c r="D369" s="134" t="s">
        <v>321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5">
        <f t="shared" si="42"/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322</v>
      </c>
      <c r="D370" s="99" t="s">
        <v>321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35">
        <f t="shared" si="42"/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323</v>
      </c>
      <c r="D371" s="134" t="s">
        <v>324</v>
      </c>
      <c r="E371" s="136">
        <f>+E372</f>
        <v>654024.90000000049</v>
      </c>
      <c r="F371" s="136">
        <f t="shared" ref="F371:P371" si="56">+F372</f>
        <v>1380785.4899999998</v>
      </c>
      <c r="G371" s="136">
        <f t="shared" si="56"/>
        <v>873518.85999999987</v>
      </c>
      <c r="H371" s="136">
        <f t="shared" si="56"/>
        <v>971310.07999999996</v>
      </c>
      <c r="I371" s="136">
        <f t="shared" si="56"/>
        <v>1025919.1400000002</v>
      </c>
      <c r="J371" s="136">
        <f t="shared" si="56"/>
        <v>1670589.28</v>
      </c>
      <c r="K371" s="136">
        <f t="shared" si="56"/>
        <v>1602497.7300000002</v>
      </c>
      <c r="L371" s="136">
        <f t="shared" si="56"/>
        <v>1877700.0499999998</v>
      </c>
      <c r="M371" s="136">
        <f t="shared" si="56"/>
        <v>1142268.7400000005</v>
      </c>
      <c r="N371" s="136">
        <f t="shared" si="56"/>
        <v>820068.9800000001</v>
      </c>
      <c r="O371" s="136">
        <f t="shared" si="56"/>
        <v>992471.59000000032</v>
      </c>
      <c r="P371" s="136">
        <f t="shared" si="56"/>
        <v>1354298.6500000001</v>
      </c>
      <c r="Q371" s="135">
        <f t="shared" si="42"/>
        <v>14365453.490000002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3879639.33</v>
      </c>
      <c r="V371" s="97"/>
    </row>
    <row r="372" spans="2:22" x14ac:dyDescent="0.2">
      <c r="B372" s="95"/>
      <c r="C372" s="98" t="s">
        <v>325</v>
      </c>
      <c r="D372" s="99" t="s">
        <v>324</v>
      </c>
      <c r="E372" s="100">
        <v>654024.90000000049</v>
      </c>
      <c r="F372" s="100">
        <v>1380785.4899999998</v>
      </c>
      <c r="G372" s="100">
        <v>873518.85999999987</v>
      </c>
      <c r="H372" s="100">
        <v>971310.07999999996</v>
      </c>
      <c r="I372" s="100">
        <v>1025919.1400000002</v>
      </c>
      <c r="J372" s="100">
        <v>1670589.28</v>
      </c>
      <c r="K372" s="100">
        <v>1602497.7300000002</v>
      </c>
      <c r="L372" s="100">
        <v>1877700.0499999998</v>
      </c>
      <c r="M372" s="100">
        <v>1142268.7400000005</v>
      </c>
      <c r="N372" s="100">
        <v>820068.9800000001</v>
      </c>
      <c r="O372" s="100">
        <v>992471.59000000032</v>
      </c>
      <c r="P372" s="100">
        <v>1354298.6500000001</v>
      </c>
      <c r="Q372" s="135">
        <f t="shared" si="42"/>
        <v>14365453.490000002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3879639.33</v>
      </c>
      <c r="V372" s="97"/>
    </row>
    <row r="373" spans="2:22" x14ac:dyDescent="0.2">
      <c r="B373" s="95"/>
      <c r="C373" s="131" t="s">
        <v>326</v>
      </c>
      <c r="D373" s="132" t="s">
        <v>327</v>
      </c>
      <c r="E373" s="135">
        <f>+E374+E377+E379+E381+E383+E385+E387+E389+E391</f>
        <v>89131596.710000023</v>
      </c>
      <c r="F373" s="135">
        <f t="shared" ref="F373:P373" si="57">+F374+F377+F379+F381+F383+F385+F387+F389+F391</f>
        <v>96024669.560000032</v>
      </c>
      <c r="G373" s="135">
        <f t="shared" si="57"/>
        <v>87505052.519999996</v>
      </c>
      <c r="H373" s="135">
        <f t="shared" si="57"/>
        <v>91809737.38000004</v>
      </c>
      <c r="I373" s="135">
        <f t="shared" si="57"/>
        <v>91169515.480000049</v>
      </c>
      <c r="J373" s="135">
        <f t="shared" si="57"/>
        <v>91468253.370000005</v>
      </c>
      <c r="K373" s="135">
        <f t="shared" si="57"/>
        <v>93012497.409999996</v>
      </c>
      <c r="L373" s="135">
        <f t="shared" si="57"/>
        <v>91147557.719999954</v>
      </c>
      <c r="M373" s="135">
        <f t="shared" si="57"/>
        <v>91797759.319999978</v>
      </c>
      <c r="N373" s="135">
        <f t="shared" si="57"/>
        <v>91978549.470000044</v>
      </c>
      <c r="O373" s="135">
        <f t="shared" si="57"/>
        <v>91816608.929999948</v>
      </c>
      <c r="P373" s="135">
        <f t="shared" si="57"/>
        <v>93856036.320000038</v>
      </c>
      <c r="Q373" s="135">
        <f t="shared" si="42"/>
        <v>1100717834.1899998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364471056.17000008</v>
      </c>
      <c r="V373" s="97"/>
    </row>
    <row r="374" spans="2:22" x14ac:dyDescent="0.2">
      <c r="B374" s="95"/>
      <c r="C374" s="133" t="s">
        <v>328</v>
      </c>
      <c r="D374" s="134" t="s">
        <v>329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5">
        <f t="shared" si="42"/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330</v>
      </c>
      <c r="D375" s="99" t="s">
        <v>331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35">
        <f t="shared" si="42"/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332</v>
      </c>
      <c r="D376" s="99" t="s">
        <v>333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35">
        <f t="shared" si="42"/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334</v>
      </c>
      <c r="D377" s="134" t="s">
        <v>335</v>
      </c>
      <c r="E377" s="136">
        <f>+E378</f>
        <v>63365174.220000006</v>
      </c>
      <c r="F377" s="136">
        <f t="shared" ref="F377:P377" si="58">+F378</f>
        <v>66377696.090000004</v>
      </c>
      <c r="G377" s="136">
        <f t="shared" si="58"/>
        <v>64388143.319999985</v>
      </c>
      <c r="H377" s="136">
        <f t="shared" si="58"/>
        <v>65464822.680000007</v>
      </c>
      <c r="I377" s="136">
        <f t="shared" si="58"/>
        <v>65402869.029999994</v>
      </c>
      <c r="J377" s="136">
        <f t="shared" si="58"/>
        <v>65448831.50999999</v>
      </c>
      <c r="K377" s="136">
        <f t="shared" si="58"/>
        <v>65516124.950000003</v>
      </c>
      <c r="L377" s="136">
        <f t="shared" si="58"/>
        <v>65418695.210000001</v>
      </c>
      <c r="M377" s="136">
        <f t="shared" si="58"/>
        <v>65434742.780000001</v>
      </c>
      <c r="N377" s="136">
        <f t="shared" si="58"/>
        <v>65552055.669999994</v>
      </c>
      <c r="O377" s="136">
        <f t="shared" si="58"/>
        <v>65513239.060000002</v>
      </c>
      <c r="P377" s="136">
        <f t="shared" si="58"/>
        <v>65840779.589999996</v>
      </c>
      <c r="Q377" s="135">
        <f t="shared" si="42"/>
        <v>783723174.11000001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259595836.31</v>
      </c>
      <c r="V377" s="97"/>
    </row>
    <row r="378" spans="2:22" x14ac:dyDescent="0.2">
      <c r="B378" s="95"/>
      <c r="C378" s="98" t="s">
        <v>336</v>
      </c>
      <c r="D378" s="99" t="s">
        <v>335</v>
      </c>
      <c r="E378" s="100">
        <v>63365174.220000006</v>
      </c>
      <c r="F378" s="100">
        <v>66377696.090000004</v>
      </c>
      <c r="G378" s="100">
        <v>64388143.319999985</v>
      </c>
      <c r="H378" s="100">
        <v>65464822.680000007</v>
      </c>
      <c r="I378" s="100">
        <v>65402869.029999994</v>
      </c>
      <c r="J378" s="100">
        <v>65448831.50999999</v>
      </c>
      <c r="K378" s="100">
        <v>65516124.950000003</v>
      </c>
      <c r="L378" s="100">
        <v>65418695.210000001</v>
      </c>
      <c r="M378" s="100">
        <v>65434742.780000001</v>
      </c>
      <c r="N378" s="100">
        <v>65552055.669999994</v>
      </c>
      <c r="O378" s="100">
        <v>65513239.060000002</v>
      </c>
      <c r="P378" s="100">
        <v>65840779.589999996</v>
      </c>
      <c r="Q378" s="135">
        <f t="shared" si="42"/>
        <v>783723174.11000001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259595836.31</v>
      </c>
      <c r="V378" s="97"/>
    </row>
    <row r="379" spans="2:22" x14ac:dyDescent="0.2">
      <c r="B379" s="95"/>
      <c r="C379" s="133" t="s">
        <v>337</v>
      </c>
      <c r="D379" s="134" t="s">
        <v>338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5">
        <f t="shared" si="42"/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339</v>
      </c>
      <c r="D380" s="99" t="s">
        <v>338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35">
        <f t="shared" si="42"/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340</v>
      </c>
      <c r="D381" s="134" t="s">
        <v>341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5">
        <f t="shared" si="42"/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342</v>
      </c>
      <c r="D382" s="99" t="s">
        <v>341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35">
        <f t="shared" si="42"/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343</v>
      </c>
      <c r="D383" s="134" t="s">
        <v>344</v>
      </c>
      <c r="E383" s="136">
        <f>+E384</f>
        <v>4710465</v>
      </c>
      <c r="F383" s="136">
        <f t="shared" ref="F383:P383" si="59">+F384</f>
        <v>4710334.5100000007</v>
      </c>
      <c r="G383" s="136">
        <f t="shared" si="59"/>
        <v>4949289.24</v>
      </c>
      <c r="H383" s="136">
        <f t="shared" si="59"/>
        <v>4929301.42</v>
      </c>
      <c r="I383" s="136">
        <f t="shared" si="59"/>
        <v>4749921.55</v>
      </c>
      <c r="J383" s="136">
        <f t="shared" si="59"/>
        <v>4944527.1400000006</v>
      </c>
      <c r="K383" s="136">
        <f t="shared" si="59"/>
        <v>6020987.870000001</v>
      </c>
      <c r="L383" s="136">
        <f t="shared" si="59"/>
        <v>4695101.09</v>
      </c>
      <c r="M383" s="136">
        <f t="shared" si="59"/>
        <v>5096222.53</v>
      </c>
      <c r="N383" s="136">
        <f t="shared" si="59"/>
        <v>5053258.18</v>
      </c>
      <c r="O383" s="136">
        <f t="shared" si="59"/>
        <v>4952813.7999999989</v>
      </c>
      <c r="P383" s="136">
        <f t="shared" si="59"/>
        <v>5421143.75</v>
      </c>
      <c r="Q383" s="135">
        <f t="shared" si="42"/>
        <v>60233366.080000006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19299390.170000002</v>
      </c>
      <c r="V383" s="97"/>
    </row>
    <row r="384" spans="2:22" x14ac:dyDescent="0.2">
      <c r="B384" s="95"/>
      <c r="C384" s="98" t="s">
        <v>345</v>
      </c>
      <c r="D384" s="99" t="s">
        <v>344</v>
      </c>
      <c r="E384" s="100">
        <v>4710465</v>
      </c>
      <c r="F384" s="100">
        <v>4710334.5100000007</v>
      </c>
      <c r="G384" s="100">
        <v>4949289.24</v>
      </c>
      <c r="H384" s="100">
        <v>4929301.42</v>
      </c>
      <c r="I384" s="100">
        <v>4749921.55</v>
      </c>
      <c r="J384" s="100">
        <v>4944527.1400000006</v>
      </c>
      <c r="K384" s="100">
        <v>6020987.870000001</v>
      </c>
      <c r="L384" s="100">
        <v>4695101.09</v>
      </c>
      <c r="M384" s="100">
        <v>5096222.53</v>
      </c>
      <c r="N384" s="100">
        <v>5053258.18</v>
      </c>
      <c r="O384" s="100">
        <v>4952813.7999999989</v>
      </c>
      <c r="P384" s="100">
        <v>5421143.75</v>
      </c>
      <c r="Q384" s="135">
        <f t="shared" si="42"/>
        <v>60233366.080000006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19299390.170000002</v>
      </c>
      <c r="V384" s="97"/>
    </row>
    <row r="385" spans="2:22" x14ac:dyDescent="0.2">
      <c r="B385" s="95"/>
      <c r="C385" s="133" t="s">
        <v>346</v>
      </c>
      <c r="D385" s="134" t="s">
        <v>347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5">
        <f t="shared" si="42"/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348</v>
      </c>
      <c r="D386" s="99" t="s">
        <v>347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35">
        <f t="shared" si="42"/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349</v>
      </c>
      <c r="D387" s="134" t="s">
        <v>350</v>
      </c>
      <c r="E387" s="136">
        <f>+E388</f>
        <v>10061.029999999999</v>
      </c>
      <c r="F387" s="136">
        <f t="shared" ref="F387:P387" si="60">+F388</f>
        <v>10061.029999999999</v>
      </c>
      <c r="G387" s="136">
        <f t="shared" si="60"/>
        <v>43171.91</v>
      </c>
      <c r="H387" s="136">
        <f t="shared" si="60"/>
        <v>40433.17</v>
      </c>
      <c r="I387" s="136">
        <f t="shared" si="60"/>
        <v>69548.27</v>
      </c>
      <c r="J387" s="136">
        <f t="shared" si="60"/>
        <v>39710.560000000005</v>
      </c>
      <c r="K387" s="136">
        <f t="shared" si="60"/>
        <v>42474.22</v>
      </c>
      <c r="L387" s="136">
        <f t="shared" si="60"/>
        <v>39037.420000000006</v>
      </c>
      <c r="M387" s="136">
        <f t="shared" si="60"/>
        <v>67686.48</v>
      </c>
      <c r="N387" s="136">
        <f t="shared" si="60"/>
        <v>43391.29</v>
      </c>
      <c r="O387" s="136">
        <f t="shared" si="60"/>
        <v>42011.630000000005</v>
      </c>
      <c r="P387" s="136">
        <f t="shared" si="60"/>
        <v>56216.590000000004</v>
      </c>
      <c r="Q387" s="135">
        <f t="shared" si="42"/>
        <v>503803.6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103727.14</v>
      </c>
      <c r="V387" s="97"/>
    </row>
    <row r="388" spans="2:22" x14ac:dyDescent="0.2">
      <c r="B388" s="95"/>
      <c r="C388" s="98" t="s">
        <v>351</v>
      </c>
      <c r="D388" s="99" t="s">
        <v>350</v>
      </c>
      <c r="E388" s="100">
        <v>10061.029999999999</v>
      </c>
      <c r="F388" s="100">
        <v>10061.029999999999</v>
      </c>
      <c r="G388" s="100">
        <v>43171.91</v>
      </c>
      <c r="H388" s="100">
        <v>40433.17</v>
      </c>
      <c r="I388" s="100">
        <v>69548.27</v>
      </c>
      <c r="J388" s="100">
        <v>39710.560000000005</v>
      </c>
      <c r="K388" s="100">
        <v>42474.22</v>
      </c>
      <c r="L388" s="100">
        <v>39037.420000000006</v>
      </c>
      <c r="M388" s="100">
        <v>67686.48</v>
      </c>
      <c r="N388" s="100">
        <v>43391.29</v>
      </c>
      <c r="O388" s="100">
        <v>42011.630000000005</v>
      </c>
      <c r="P388" s="100">
        <v>56216.590000000004</v>
      </c>
      <c r="Q388" s="135">
        <f t="shared" si="42"/>
        <v>503803.6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103727.14</v>
      </c>
      <c r="V388" s="97"/>
    </row>
    <row r="389" spans="2:22" x14ac:dyDescent="0.2">
      <c r="B389" s="95"/>
      <c r="C389" s="133" t="s">
        <v>352</v>
      </c>
      <c r="D389" s="134" t="s">
        <v>353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5">
        <f t="shared" si="42"/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354</v>
      </c>
      <c r="D390" s="99" t="s">
        <v>353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35">
        <f t="shared" si="42"/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355</v>
      </c>
      <c r="D391" s="134" t="s">
        <v>356</v>
      </c>
      <c r="E391" s="136">
        <f>+E392</f>
        <v>21045896.460000023</v>
      </c>
      <c r="F391" s="136">
        <f t="shared" ref="F391:P391" si="61">+F392</f>
        <v>24926577.930000018</v>
      </c>
      <c r="G391" s="136">
        <f t="shared" si="61"/>
        <v>18124448.050000008</v>
      </c>
      <c r="H391" s="136">
        <f t="shared" si="61"/>
        <v>21375180.110000033</v>
      </c>
      <c r="I391" s="136">
        <f t="shared" si="61"/>
        <v>20947176.630000062</v>
      </c>
      <c r="J391" s="136">
        <f t="shared" si="61"/>
        <v>21035184.160000011</v>
      </c>
      <c r="K391" s="136">
        <f t="shared" si="61"/>
        <v>21432910.369999982</v>
      </c>
      <c r="L391" s="136">
        <f t="shared" si="61"/>
        <v>20994723.999999952</v>
      </c>
      <c r="M391" s="136">
        <f t="shared" si="61"/>
        <v>21199107.529999975</v>
      </c>
      <c r="N391" s="136">
        <f t="shared" si="61"/>
        <v>21329844.330000047</v>
      </c>
      <c r="O391" s="136">
        <f t="shared" si="61"/>
        <v>21308544.439999949</v>
      </c>
      <c r="P391" s="136">
        <f t="shared" si="61"/>
        <v>22537896.39000003</v>
      </c>
      <c r="Q391" s="135">
        <f t="shared" si="42"/>
        <v>256257490.4000001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85472102.550000086</v>
      </c>
      <c r="V391" s="97"/>
    </row>
    <row r="392" spans="2:22" x14ac:dyDescent="0.2">
      <c r="B392" s="95"/>
      <c r="C392" s="98" t="s">
        <v>357</v>
      </c>
      <c r="D392" s="99" t="s">
        <v>356</v>
      </c>
      <c r="E392" s="100">
        <v>21045896.460000023</v>
      </c>
      <c r="F392" s="100">
        <v>24926577.930000018</v>
      </c>
      <c r="G392" s="100">
        <v>18124448.050000008</v>
      </c>
      <c r="H392" s="100">
        <v>21375180.110000033</v>
      </c>
      <c r="I392" s="100">
        <v>20947176.630000062</v>
      </c>
      <c r="J392" s="100">
        <v>21035184.160000011</v>
      </c>
      <c r="K392" s="100">
        <v>21432910.369999982</v>
      </c>
      <c r="L392" s="100">
        <v>20994723.999999952</v>
      </c>
      <c r="M392" s="100">
        <v>21199107.529999975</v>
      </c>
      <c r="N392" s="100">
        <v>21329844.330000047</v>
      </c>
      <c r="O392" s="100">
        <v>21308544.439999949</v>
      </c>
      <c r="P392" s="100">
        <v>22537896.39000003</v>
      </c>
      <c r="Q392" s="135">
        <f t="shared" si="42"/>
        <v>256257490.4000001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85472102.550000086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bcNYZQWZTbZAdncOOS2REVdFygZOSicoENJMTJcDnXjDUcY+dVqH91urMhv1rqpLPT1g65hNsZRsbx9NfG6NXg==" saltValue="8PqasQVJSm67JmrMrl/u0A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Aleksandar Mihaljevic</cp:lastModifiedBy>
  <cp:lastPrinted>2023-02-27T07:37:40Z</cp:lastPrinted>
  <dcterms:created xsi:type="dcterms:W3CDTF">2023-02-26T18:56:37Z</dcterms:created>
  <dcterms:modified xsi:type="dcterms:W3CDTF">2025-06-16T08:44:02Z</dcterms:modified>
</cp:coreProperties>
</file>