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cun cijena goriva za 2024 god\"/>
    </mc:Choice>
  </mc:AlternateContent>
  <xr:revisionPtr revIDLastSave="0" documentId="8_{DEE6AEDC-C313-4FC3-BE99-854C1911C4D0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7" i="1"/>
  <c r="O8" i="1"/>
  <c r="O9" i="1"/>
  <c r="O11" i="1"/>
  <c r="O12" i="1"/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O6" i="1"/>
  <c r="O5" i="1"/>
  <c r="O4" i="1"/>
  <c r="F7" i="1" l="1"/>
  <c r="F14" i="1" s="1"/>
  <c r="G7" i="1" l="1"/>
  <c r="G14" i="1" s="1"/>
  <c r="D7" i="1"/>
  <c r="D14" i="1" s="1"/>
  <c r="E7" i="1"/>
  <c r="E14" i="1" s="1"/>
  <c r="F8" i="1"/>
  <c r="F11" i="1" s="1"/>
  <c r="E8" i="1" l="1"/>
  <c r="E11" i="1" s="1"/>
  <c r="E23" i="1" s="1"/>
  <c r="E27" i="1" s="1"/>
  <c r="E15" i="1" s="1"/>
  <c r="E19" i="1" s="1"/>
  <c r="G8" i="1"/>
  <c r="G11" i="1" s="1"/>
  <c r="G23" i="1" s="1"/>
  <c r="G27" i="1" s="1"/>
  <c r="D8" i="1"/>
  <c r="D11" i="1" s="1"/>
  <c r="D23" i="1" s="1"/>
  <c r="D27" i="1" s="1"/>
  <c r="D15" i="1" s="1"/>
  <c r="D19" i="1" s="1"/>
  <c r="D28" i="1" s="1"/>
  <c r="D29" i="1" s="1"/>
  <c r="D31" i="1" s="1"/>
  <c r="F23" i="1"/>
  <c r="F27" i="1" s="1"/>
  <c r="F15" i="1" s="1"/>
  <c r="F19" i="1" s="1"/>
  <c r="F28" i="1" s="1"/>
  <c r="E28" i="1" l="1"/>
  <c r="E29" i="1" s="1"/>
  <c r="E31" i="1" s="1"/>
  <c r="F29" i="1"/>
  <c r="F31" i="1" s="1"/>
  <c r="G15" i="1"/>
  <c r="G19" i="1" s="1"/>
  <c r="G28" i="1" s="1"/>
  <c r="G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<sst xmlns="http://schemas.openxmlformats.org/spreadsheetml/2006/main" count="80" uniqueCount="56">
  <si>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</si>
  <si>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</si>
  <si>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</si>
  <si>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</si>
  <si>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</si>
  <si>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</si>
  <si>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</si>
  <si>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</si>
  <si>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</si>
  <si>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</si>
  <si>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</si>
  <si>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</si>
  <si>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</si>
  <si>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</si>
  <si>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</si>
  <si>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</si>
  <si>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</si>
  <si>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</si>
  <si>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</si>
  <si>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</si>
  <si>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</si>
  <si>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</si>
  <si>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</si>
  <si>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</si>
  <si>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</si>
  <si>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</si>
  <si>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</si>
  <si>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</si>
  <si>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</si>
  <si>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</si>
  <si>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</si>
  <si>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</si>
  <si>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</si>
  <si>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</si>
  <si>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</si>
  <si>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Naknada za izgradnju auto puta I finansiranje reprezentativnog sporta</t>
  </si>
  <si>
    <t>Ekološka naknada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</si>
  <si>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</si>
  <si>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</si>
  <si>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</si>
  <si>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</si>
  <si>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</si>
  <si>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</si>
  <si>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</si>
  <si>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</si>
  <si>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</si>
  <si>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</si>
  <si>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</si>
  <si>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</si>
  <si>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</si>
  <si>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</si>
  <si>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</si>
  <si>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</si>
  <si>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</si>
  <si>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</si>
  <si>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OBRAČUN MALOPRODAJNIH CIJENA NAFTNIH DERIVATA 30.12.2024-13.01.2025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</si>
</sst>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theme="9" tint="-0.499984740745262"/>
      <name val="Arial"/>
      <family val="2"/>
    </font>
    <font>
      <sz val="10"/>
      <name val="Arial"/>
      <family val="2"/>
      <charset val="238"/>
    </font>
    <font>
      <b/>
      <sz val="11"/>
      <color rgb="FF003366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3366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212529"/>
      <name val="Arial"/>
      <family val="2"/>
    </font>
    <font>
      <sz val="11"/>
      <name val="Aptos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70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" fontId="7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19" fillId="0" borderId="4" xfId="2" applyNumberFormat="1" applyFont="1" applyBorder="1"/>
    <xf numFmtId="2" fontId="19" fillId="0" borderId="5" xfId="2" applyNumberFormat="1" applyFont="1" applyBorder="1"/>
    <xf numFmtId="2" fontId="19" fillId="0" borderId="6" xfId="2" applyNumberFormat="1" applyFont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2" fontId="22" fillId="2" borderId="0" xfId="2" applyNumberFormat="1" applyFont="1" applyFill="1" applyAlignment="1"/>
    <xf numFmtId="2" fontId="23" fillId="0" borderId="0" xfId="0" applyNumberFormat="1" applyFont="1" applyAlignment="1"/>
    <xf numFmtId="2" fontId="1" fillId="2" borderId="0" xfId="1" applyNumberFormat="1" applyFont="1" applyFill="1"/>
    <xf numFmtId="2" fontId="0" fillId="0" borderId="0" xfId="0" applyNumberFormat="1"/>
    <xf numFmtId="16" fontId="0" fillId="0" borderId="0" xfId="0" applyNumberFormat="1" applyAlignment="1">
      <alignment horizontal="center"/>
    </xf>
    <xf numFmtId="0" fontId="24" fillId="0" borderId="0" xfId="0" applyFont="1"/>
    <xf numFmtId="0" fontId="1" fillId="0" borderId="0" xfId="0" applyFon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2" fontId="0" fillId="2" borderId="0" xfId="0" applyNumberFormat="1" applyFill="1"/>
    <xf numFmtId="0" fontId="25" fillId="2" borderId="0" xfId="0" applyFont="1" applyFill="1"/>
    <xf numFmtId="0" fontId="0" fillId="2" borderId="0" xfId="0" applyFill="1"/>
    <xf numFmtId="0" fontId="25" fillId="2" borderId="0" xfId="0" applyFont="1" applyFill="1" applyAlignment="1">
      <alignment vertical="center"/>
    </xf>
    <xf numFmtId="0" fontId="26" fillId="0" borderId="0" xfId="0" applyFont="1"/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dimension ref="A1:Q31"/>
  <sheetViews>
    <sheetView tabSelected="1" zoomScaleNormal="100" workbookViewId="0">
      <selection activeCell="G37" sqref="G37"/>
    </sheetView>
  </sheetViews>
  <sheetFormatPr defaultRowHeight="12.75"/>
  <cols>
    <col min="1" max="1" width="3.42578125" customWidth="1"/>
    <col min="2" max="2" width="24.42578125" customWidth="1"/>
    <col min="4" max="7" width="12.7109375" customWidth="1"/>
    <col min="9" max="9" width="10.28515625" style="55" customWidth="1"/>
    <col min="10" max="10" width="14.140625" style="55" customWidth="1"/>
    <col min="11" max="12" width="13.140625" style="55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7" ht="12.75" customHeight="1">
      <c r="A1" s="1"/>
      <c r="B1" s="63" t="s">
        <v>55</v>
      </c>
      <c r="C1" s="63"/>
      <c r="D1" s="63"/>
      <c r="E1" s="63"/>
      <c r="F1" s="63"/>
      <c r="G1" s="63"/>
      <c r="H1" s="1"/>
      <c r="I1" s="2"/>
      <c r="J1" s="2"/>
      <c r="K1" s="2"/>
      <c r="L1" s="2"/>
      <c r="M1" s="1"/>
      <c r="N1" s="1"/>
      <c r="O1" s="1"/>
    </row>
    <row r="2" spans="1:17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7" ht="39" customHeight="1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7" ht="15">
      <c r="A4" s="13">
        <v>1</v>
      </c>
      <c r="B4" s="14" t="s">
        <v>12</v>
      </c>
      <c r="C4" s="13" t="s">
        <v>13</v>
      </c>
      <c r="D4" s="15">
        <f>I15</f>
        <v>731.36111111111109</v>
      </c>
      <c r="E4" s="15">
        <f>J15</f>
        <v>731.36111111111109</v>
      </c>
      <c r="F4" s="15">
        <f>K15</f>
        <v>709.36111111111109</v>
      </c>
      <c r="G4" s="15">
        <f>L15</f>
        <v>697.33333333333337</v>
      </c>
      <c r="H4" s="60">
        <v>46021</v>
      </c>
      <c r="I4" s="56">
        <v>711.75</v>
      </c>
      <c r="J4" s="56">
        <v>711.75</v>
      </c>
      <c r="K4" s="56">
        <v>699</v>
      </c>
      <c r="L4" s="56">
        <v>683.75</v>
      </c>
      <c r="M4" s="60">
        <v>46021</v>
      </c>
      <c r="N4" s="61">
        <v>1.0444</v>
      </c>
      <c r="O4" s="17">
        <f>1/N4</f>
        <v>0.9574875526618154</v>
      </c>
    </row>
    <row r="5" spans="1:17" ht="15">
      <c r="A5" s="18">
        <v>2</v>
      </c>
      <c r="B5" s="19" t="s">
        <v>14</v>
      </c>
      <c r="C5" s="18" t="s">
        <v>13</v>
      </c>
      <c r="D5" s="20">
        <v>50</v>
      </c>
      <c r="E5" s="20">
        <v>5</v>
      </c>
      <c r="F5" s="20">
        <v>7.5</v>
      </c>
      <c r="G5" s="20">
        <v>4.5</v>
      </c>
      <c r="H5" s="60">
        <v>46022</v>
      </c>
      <c r="I5" s="56">
        <v>715</v>
      </c>
      <c r="J5" s="56">
        <v>715</v>
      </c>
      <c r="K5" s="56">
        <v>701.25</v>
      </c>
      <c r="L5" s="56">
        <v>689.75</v>
      </c>
      <c r="M5" s="60">
        <v>46022</v>
      </c>
      <c r="N5" s="61">
        <v>1.0388999999999999</v>
      </c>
      <c r="O5" s="17">
        <f t="shared" ref="O5:O13" si="0">1/N5</f>
        <v>0.96255655019732411</v>
      </c>
    </row>
    <row r="6" spans="1:17" ht="15">
      <c r="A6" s="13" t="s">
        <v>15</v>
      </c>
      <c r="B6" s="19" t="s">
        <v>16</v>
      </c>
      <c r="C6" s="18" t="s">
        <v>13</v>
      </c>
      <c r="D6" s="21">
        <f>SUM(D4:D5)</f>
        <v>781.36111111111109</v>
      </c>
      <c r="E6" s="21">
        <f>SUM(E4:E5)</f>
        <v>736.36111111111109</v>
      </c>
      <c r="F6" s="21">
        <f>SUM(F4:F5)</f>
        <v>716.86111111111109</v>
      </c>
      <c r="G6" s="21">
        <f>SUM(G4:G5)</f>
        <v>701.83333333333337</v>
      </c>
      <c r="H6" s="60">
        <v>45659</v>
      </c>
      <c r="I6" s="59">
        <v>735</v>
      </c>
      <c r="J6" s="57">
        <v>735</v>
      </c>
      <c r="K6" s="59">
        <v>715.25</v>
      </c>
      <c r="L6" s="59">
        <v>704</v>
      </c>
      <c r="M6" s="60">
        <v>45659</v>
      </c>
      <c r="N6" s="61">
        <v>1.0299</v>
      </c>
      <c r="O6" s="17">
        <f t="shared" si="0"/>
        <v>0.9709680551509855</v>
      </c>
    </row>
    <row r="7" spans="1:17" ht="15">
      <c r="A7" s="13" t="s">
        <v>17</v>
      </c>
      <c r="B7" s="19" t="s">
        <v>18</v>
      </c>
      <c r="C7" s="18" t="s">
        <v>19</v>
      </c>
      <c r="D7" s="22">
        <f>O15</f>
        <v>0.96640000000000004</v>
      </c>
      <c r="E7" s="22">
        <f>O15</f>
        <v>0.96640000000000004</v>
      </c>
      <c r="F7" s="22">
        <f>O15</f>
        <v>0.96640000000000004</v>
      </c>
      <c r="G7" s="22">
        <f>O15</f>
        <v>0.96640000000000004</v>
      </c>
      <c r="H7" s="60">
        <v>45660</v>
      </c>
      <c r="I7" s="59">
        <v>737</v>
      </c>
      <c r="J7" s="57">
        <v>737</v>
      </c>
      <c r="K7" s="59">
        <v>708.25</v>
      </c>
      <c r="L7" s="59">
        <v>696.5</v>
      </c>
      <c r="M7" s="60">
        <v>45660</v>
      </c>
      <c r="N7" s="61">
        <v>1.0305</v>
      </c>
      <c r="O7" s="17">
        <f t="shared" ref="O7:O12" si="1">1/N7</f>
        <v>0.97040271712760795</v>
      </c>
    </row>
    <row r="8" spans="1:17" ht="15">
      <c r="A8" s="18">
        <v>3</v>
      </c>
      <c r="B8" s="19" t="s">
        <v>20</v>
      </c>
      <c r="C8" s="18" t="s">
        <v>21</v>
      </c>
      <c r="D8" s="20">
        <f>ROUND(D6*D7,2)</f>
        <v>755.11</v>
      </c>
      <c r="E8" s="20">
        <f>ROUND(E6*E7,2)</f>
        <v>711.62</v>
      </c>
      <c r="F8" s="20">
        <f>ROUND(F6*F7,2)</f>
        <v>692.77</v>
      </c>
      <c r="G8" s="20">
        <f>ROUND(G6*G7,2)</f>
        <v>678.25</v>
      </c>
      <c r="H8" s="16">
        <v>45663</v>
      </c>
      <c r="I8">
        <v>739.5</v>
      </c>
      <c r="J8">
        <v>739.5</v>
      </c>
      <c r="K8">
        <v>709</v>
      </c>
      <c r="L8">
        <v>698</v>
      </c>
      <c r="M8" s="16">
        <v>45663</v>
      </c>
      <c r="N8" s="61">
        <v>1.0304</v>
      </c>
      <c r="O8" s="17">
        <f t="shared" si="1"/>
        <v>0.97049689440993792</v>
      </c>
    </row>
    <row r="9" spans="1:17" ht="15">
      <c r="A9" s="18" t="s">
        <v>22</v>
      </c>
      <c r="B9" s="19" t="s">
        <v>23</v>
      </c>
      <c r="C9" s="18" t="s">
        <v>24</v>
      </c>
      <c r="D9" s="22">
        <v>0.77200000000000002</v>
      </c>
      <c r="E9" s="22">
        <v>0.77200000000000002</v>
      </c>
      <c r="F9" s="22">
        <v>0.85</v>
      </c>
      <c r="G9" s="22">
        <v>0.85</v>
      </c>
      <c r="H9" s="16">
        <v>45664</v>
      </c>
      <c r="I9">
        <v>736.25</v>
      </c>
      <c r="J9">
        <v>736.25</v>
      </c>
      <c r="K9">
        <v>707</v>
      </c>
      <c r="L9">
        <v>697</v>
      </c>
      <c r="M9" s="16">
        <v>45664</v>
      </c>
      <c r="N9" s="61"/>
      <c r="O9" s="17" t="e">
        <f t="shared" si="1"/>
        <v>#DIV/0!</v>
      </c>
      <c r="P9" s="17"/>
    </row>
    <row r="10" spans="1:17" ht="15">
      <c r="A10" s="13" t="s">
        <v>25</v>
      </c>
      <c r="B10" s="19" t="s">
        <v>26</v>
      </c>
      <c r="C10" s="18" t="s">
        <v>27</v>
      </c>
      <c r="D10" s="22">
        <f>D9/1000</f>
        <v>7.7200000000000001E-4</v>
      </c>
      <c r="E10" s="22">
        <f>E9/1000</f>
        <v>7.7200000000000001E-4</v>
      </c>
      <c r="F10" s="22">
        <f>F9/1000</f>
        <v>8.4999999999999995E-4</v>
      </c>
      <c r="G10" s="22">
        <f>G9/1000</f>
        <v>8.4999999999999995E-4</v>
      </c>
      <c r="H10" s="16">
        <v>45665</v>
      </c>
      <c r="I10" s="58">
        <v>727</v>
      </c>
      <c r="J10" s="59">
        <v>727</v>
      </c>
      <c r="K10" s="59">
        <v>696.75</v>
      </c>
      <c r="L10" s="59">
        <v>686</v>
      </c>
      <c r="M10" s="16">
        <v>45665</v>
      </c>
      <c r="N10" s="69"/>
      <c r="O10" s="17"/>
    </row>
    <row r="11" spans="1:17" ht="15">
      <c r="A11" s="13">
        <v>4</v>
      </c>
      <c r="B11" s="23" t="s">
        <v>28</v>
      </c>
      <c r="C11" s="24" t="s">
        <v>29</v>
      </c>
      <c r="D11" s="25">
        <f>ROUND(D8*D10,3)</f>
        <v>0.58299999999999996</v>
      </c>
      <c r="E11" s="25">
        <f>ROUND(E8*E10,3)</f>
        <v>0.54900000000000004</v>
      </c>
      <c r="F11" s="25">
        <f>ROUND(F8*F10,3)</f>
        <v>0.58899999999999997</v>
      </c>
      <c r="G11" s="25">
        <f>ROUND(G8*G10,3)</f>
        <v>0.57699999999999996</v>
      </c>
      <c r="H11" s="16">
        <v>45666</v>
      </c>
      <c r="I11" s="62">
        <v>735.25</v>
      </c>
      <c r="J11" s="62">
        <v>735.25</v>
      </c>
      <c r="K11" s="62">
        <v>712</v>
      </c>
      <c r="L11" s="62">
        <v>699.25</v>
      </c>
      <c r="M11" s="16">
        <v>45666</v>
      </c>
      <c r="N11" s="61"/>
      <c r="O11" s="17" t="e">
        <f t="shared" ref="O11:O12" si="2">1/N11</f>
        <v>#DIV/0!</v>
      </c>
      <c r="P11" s="66"/>
      <c r="Q11" s="67"/>
    </row>
    <row r="12" spans="1:17" ht="15">
      <c r="A12" s="18">
        <v>5</v>
      </c>
      <c r="B12" s="19" t="s">
        <v>30</v>
      </c>
      <c r="C12" s="18" t="s">
        <v>29</v>
      </c>
      <c r="D12" s="22">
        <v>0</v>
      </c>
      <c r="E12" s="22">
        <v>0</v>
      </c>
      <c r="F12" s="22">
        <v>0</v>
      </c>
      <c r="G12" s="22">
        <v>0</v>
      </c>
      <c r="H12" s="16">
        <v>45667</v>
      </c>
      <c r="I12" s="65">
        <v>745.5</v>
      </c>
      <c r="J12" s="65">
        <v>745.5</v>
      </c>
      <c r="K12" s="65">
        <v>735.75</v>
      </c>
      <c r="L12" s="65">
        <v>721.75</v>
      </c>
      <c r="M12" s="16">
        <v>45667</v>
      </c>
      <c r="N12" s="61"/>
      <c r="O12" s="17" t="e">
        <f t="shared" si="2"/>
        <v>#DIV/0!</v>
      </c>
      <c r="P12" s="68"/>
      <c r="Q12" s="67"/>
    </row>
    <row r="13" spans="1:17" ht="15">
      <c r="A13" s="18">
        <v>6</v>
      </c>
      <c r="B13" s="19" t="s">
        <v>31</v>
      </c>
      <c r="C13" s="18" t="s">
        <v>29</v>
      </c>
      <c r="D13" s="22">
        <v>0</v>
      </c>
      <c r="E13" s="22">
        <v>0</v>
      </c>
      <c r="F13" s="22">
        <v>0</v>
      </c>
      <c r="G13" s="22">
        <v>0</v>
      </c>
      <c r="H13" s="16"/>
      <c r="I13" s="59"/>
      <c r="J13" s="59"/>
      <c r="K13" s="59"/>
      <c r="L13" s="59"/>
      <c r="M13" s="16"/>
      <c r="N13" s="61"/>
      <c r="O13" s="17"/>
    </row>
    <row r="14" spans="1:17" ht="15">
      <c r="A14" s="18">
        <v>7</v>
      </c>
      <c r="B14" s="19" t="s">
        <v>32</v>
      </c>
      <c r="C14" s="18" t="s">
        <v>29</v>
      </c>
      <c r="D14" s="22">
        <f>ROUND(1.3*D7*D10,4)</f>
        <v>1E-3</v>
      </c>
      <c r="E14" s="22">
        <f>ROUND(1.3*E7*E10,4)</f>
        <v>1E-3</v>
      </c>
      <c r="F14" s="22">
        <f>ROUND(1.3*F7*F10,4)</f>
        <v>1.1000000000000001E-3</v>
      </c>
      <c r="G14" s="22">
        <f>ROUND(1.3*G7*G10,4)</f>
        <v>1.1000000000000001E-3</v>
      </c>
      <c r="H14" s="16"/>
      <c r="I14" s="27"/>
      <c r="J14" s="26"/>
      <c r="K14" s="28"/>
      <c r="L14" s="28"/>
      <c r="M14" s="16"/>
      <c r="N14" s="30"/>
      <c r="O14" s="17"/>
    </row>
    <row r="15" spans="1:17" ht="15">
      <c r="A15" s="18">
        <v>8</v>
      </c>
      <c r="B15" s="19" t="s">
        <v>33</v>
      </c>
      <c r="C15" s="18" t="s">
        <v>29</v>
      </c>
      <c r="D15" s="31">
        <f>ROUND((D11+D12+D13+D14+D16+D27)*0.21,3)</f>
        <v>0.26200000000000001</v>
      </c>
      <c r="E15" s="31">
        <f>ROUND((E11+E12+E13+E14+E16+E27)*0.21,3)</f>
        <v>0.255</v>
      </c>
      <c r="F15" s="31">
        <f>ROUND((F11+F12+F13+F14+F16+F27)*0.21,3)</f>
        <v>0.24099999999999999</v>
      </c>
      <c r="G15" s="31">
        <f>ROUND((G11+G12+G13+G14+G16+G27)*0.21,3)</f>
        <v>0.23599999999999999</v>
      </c>
      <c r="H15" s="32"/>
      <c r="I15" s="33">
        <f>AVERAGE(I4:I13)</f>
        <v>731.36111111111109</v>
      </c>
      <c r="J15" s="33">
        <f>AVERAGE(J4:J13)</f>
        <v>731.36111111111109</v>
      </c>
      <c r="K15" s="33">
        <f>AVERAGE(K4:K13)</f>
        <v>709.36111111111109</v>
      </c>
      <c r="L15" s="33">
        <f>AVERAGE(L4:L13)</f>
        <v>697.33333333333337</v>
      </c>
      <c r="M15" s="34"/>
      <c r="N15" s="34"/>
      <c r="O15" s="35">
        <f>ROUND(AVERAGE(O2:O8),4)</f>
        <v>0.96640000000000004</v>
      </c>
    </row>
    <row r="16" spans="1:17" ht="15">
      <c r="A16" s="18">
        <v>9</v>
      </c>
      <c r="B16" s="19" t="s">
        <v>34</v>
      </c>
      <c r="C16" s="18" t="s">
        <v>29</v>
      </c>
      <c r="D16" s="31">
        <v>0.54900000000000004</v>
      </c>
      <c r="E16" s="31">
        <v>0.54900000000000004</v>
      </c>
      <c r="F16" s="31">
        <v>0.44</v>
      </c>
      <c r="G16" s="31">
        <v>0.43999999999999995</v>
      </c>
      <c r="H16" s="26"/>
      <c r="I16" s="26"/>
      <c r="J16" s="26"/>
      <c r="K16" s="26"/>
      <c r="L16" s="26"/>
      <c r="M16" s="36"/>
      <c r="N16" s="37"/>
      <c r="O16" s="38"/>
    </row>
    <row r="17" spans="1:15" ht="15">
      <c r="A17" s="18">
        <v>10</v>
      </c>
      <c r="B17" s="19" t="s">
        <v>35</v>
      </c>
      <c r="C17" s="18" t="s">
        <v>29</v>
      </c>
      <c r="D17" s="31">
        <v>0</v>
      </c>
      <c r="E17" s="31">
        <v>0</v>
      </c>
      <c r="F17" s="31">
        <v>0</v>
      </c>
      <c r="G17" s="31">
        <v>0</v>
      </c>
      <c r="H17" s="39"/>
      <c r="I17" s="40"/>
      <c r="J17" s="40"/>
      <c r="K17" s="40"/>
      <c r="L17" s="40"/>
      <c r="M17" s="29"/>
      <c r="N17" s="29"/>
      <c r="O17" s="38"/>
    </row>
    <row r="18" spans="1:15">
      <c r="A18" s="18">
        <v>11</v>
      </c>
      <c r="B18" s="19" t="s">
        <v>36</v>
      </c>
      <c r="C18" s="18" t="s">
        <v>29</v>
      </c>
      <c r="D18" s="31">
        <v>0</v>
      </c>
      <c r="E18" s="31">
        <v>0</v>
      </c>
      <c r="F18" s="31">
        <v>0</v>
      </c>
      <c r="G18" s="31">
        <v>0</v>
      </c>
      <c r="H18" s="4"/>
      <c r="I18" s="4"/>
      <c r="J18" s="4"/>
      <c r="K18" s="4"/>
      <c r="L18" s="4"/>
      <c r="M18" s="4"/>
      <c r="N18" s="4"/>
      <c r="O18" s="4"/>
    </row>
    <row r="19" spans="1:15">
      <c r="A19" s="41" t="s">
        <v>37</v>
      </c>
      <c r="B19" s="23" t="s">
        <v>38</v>
      </c>
      <c r="C19" s="42" t="s">
        <v>29</v>
      </c>
      <c r="D19" s="43">
        <f>SUM(D12:D18)</f>
        <v>0.81200000000000006</v>
      </c>
      <c r="E19" s="43">
        <f>SUM(E12:E18)</f>
        <v>0.80500000000000005</v>
      </c>
      <c r="F19" s="44">
        <f>SUM(F12:F18)</f>
        <v>0.68209999999999993</v>
      </c>
      <c r="G19" s="43">
        <f>SUM(G12:G18)</f>
        <v>0.67709999999999992</v>
      </c>
      <c r="H19" s="4"/>
      <c r="I19" s="4"/>
      <c r="J19" s="4"/>
      <c r="K19" s="4"/>
      <c r="L19" s="4"/>
      <c r="M19" s="4"/>
      <c r="N19" s="4"/>
      <c r="O19" s="4"/>
    </row>
    <row r="20" spans="1:15">
      <c r="A20" s="18">
        <v>12</v>
      </c>
      <c r="B20" s="19" t="s">
        <v>39</v>
      </c>
      <c r="C20" s="18" t="s">
        <v>29</v>
      </c>
      <c r="D20" s="22">
        <v>1.1000000000000001E-3</v>
      </c>
      <c r="E20" s="22">
        <v>1.1000000000000001E-3</v>
      </c>
      <c r="F20" s="22">
        <v>1.1000000000000001E-3</v>
      </c>
      <c r="G20" s="22">
        <v>1.1000000000000001E-3</v>
      </c>
      <c r="H20" s="4"/>
      <c r="I20" s="4"/>
      <c r="J20" s="4" t="s">
        <v>40</v>
      </c>
      <c r="K20" s="4"/>
      <c r="L20" s="4"/>
      <c r="M20" s="4"/>
      <c r="N20" s="4"/>
      <c r="O20" s="4"/>
    </row>
    <row r="21" spans="1:15">
      <c r="A21" s="18">
        <v>13</v>
      </c>
      <c r="B21" s="19" t="s">
        <v>41</v>
      </c>
      <c r="C21" s="18" t="s">
        <v>29</v>
      </c>
      <c r="D21" s="22">
        <v>1.4E-3</v>
      </c>
      <c r="E21" s="22">
        <v>1.4E-3</v>
      </c>
      <c r="F21" s="22">
        <v>1.5E-3</v>
      </c>
      <c r="G21" s="22">
        <v>1.5E-3</v>
      </c>
      <c r="H21" s="4"/>
      <c r="I21" s="4"/>
      <c r="J21" s="4"/>
      <c r="K21" s="4"/>
      <c r="L21" s="4"/>
      <c r="M21" s="4"/>
      <c r="N21" s="4"/>
      <c r="O21" s="4"/>
    </row>
    <row r="22" spans="1:15">
      <c r="A22" s="18">
        <v>14</v>
      </c>
      <c r="B22" s="19" t="s">
        <v>42</v>
      </c>
      <c r="C22" s="18" t="s">
        <v>29</v>
      </c>
      <c r="D22" s="22">
        <v>2.9999999999999997E-4</v>
      </c>
      <c r="E22" s="22">
        <v>2.9999999999999997E-4</v>
      </c>
      <c r="F22" s="22">
        <v>2.9999999999999997E-4</v>
      </c>
      <c r="G22" s="22">
        <v>2.9999999999999997E-4</v>
      </c>
      <c r="H22" s="4"/>
      <c r="I22" s="4"/>
      <c r="J22" s="4"/>
      <c r="K22" s="4"/>
      <c r="L22" s="4"/>
      <c r="M22" s="4"/>
      <c r="N22" s="4" t="s">
        <v>40</v>
      </c>
      <c r="O22" s="4"/>
    </row>
    <row r="23" spans="1:15">
      <c r="A23" s="18">
        <v>15</v>
      </c>
      <c r="B23" s="19" t="s">
        <v>43</v>
      </c>
      <c r="C23" s="18" t="s">
        <v>29</v>
      </c>
      <c r="D23" s="22">
        <f>ROUND(D11*0.01,4)</f>
        <v>5.7999999999999996E-3</v>
      </c>
      <c r="E23" s="22">
        <f>ROUND(E11*0.01,4)</f>
        <v>5.4999999999999997E-3</v>
      </c>
      <c r="F23" s="22">
        <f>ROUND(F11*0.01,4)</f>
        <v>5.8999999999999999E-3</v>
      </c>
      <c r="G23" s="22">
        <f>ROUND(G11*0.01,4)</f>
        <v>5.7999999999999996E-3</v>
      </c>
      <c r="H23" s="4"/>
      <c r="I23" s="4"/>
      <c r="J23" s="4"/>
      <c r="K23" s="4"/>
      <c r="L23" s="4"/>
      <c r="M23" s="4"/>
      <c r="N23" s="4"/>
      <c r="O23" s="4"/>
    </row>
    <row r="24" spans="1:15">
      <c r="A24" s="18">
        <v>16</v>
      </c>
      <c r="B24" s="19" t="s">
        <v>44</v>
      </c>
      <c r="C24" s="18" t="s">
        <v>29</v>
      </c>
      <c r="D24" s="22">
        <v>2.1000000000000001E-2</v>
      </c>
      <c r="E24" s="22">
        <v>2.1000000000000001E-2</v>
      </c>
      <c r="F24" s="22">
        <v>2.1000000000000001E-2</v>
      </c>
      <c r="G24" s="22">
        <v>2.1000000000000001E-2</v>
      </c>
      <c r="H24" s="4"/>
      <c r="I24" s="4"/>
      <c r="J24" s="4"/>
      <c r="K24" s="4"/>
      <c r="L24" s="4"/>
      <c r="M24" s="4"/>
      <c r="N24" s="4"/>
      <c r="O24" s="4"/>
    </row>
    <row r="25" spans="1:15">
      <c r="A25" s="18">
        <v>17</v>
      </c>
      <c r="B25" s="19" t="s">
        <v>45</v>
      </c>
      <c r="C25" s="18" t="s">
        <v>29</v>
      </c>
      <c r="D25" s="22">
        <v>2.4E-2</v>
      </c>
      <c r="E25" s="22">
        <v>2.4E-2</v>
      </c>
      <c r="F25" s="22">
        <v>2.4E-2</v>
      </c>
      <c r="G25" s="27" t="s">
        <v>46</v>
      </c>
      <c r="H25" s="4"/>
      <c r="I25" s="4"/>
      <c r="J25" s="4"/>
      <c r="K25" s="4"/>
      <c r="L25" s="4"/>
      <c r="M25" s="4"/>
      <c r="N25" s="4"/>
      <c r="O25" s="4"/>
    </row>
    <row r="26" spans="1:15">
      <c r="A26" s="18">
        <v>18</v>
      </c>
      <c r="B26" s="19" t="s">
        <v>47</v>
      </c>
      <c r="C26" s="18" t="s">
        <v>29</v>
      </c>
      <c r="D26" s="22">
        <v>6.3E-2</v>
      </c>
      <c r="E26" s="22">
        <v>6.3E-2</v>
      </c>
      <c r="F26" s="22">
        <v>6.4000000000000001E-2</v>
      </c>
      <c r="G26" s="22">
        <v>7.5999999999999998E-2</v>
      </c>
      <c r="H26" s="4"/>
      <c r="I26" s="4"/>
      <c r="J26" s="4"/>
      <c r="K26" s="4"/>
      <c r="L26" s="4"/>
      <c r="M26" s="4"/>
      <c r="N26" s="4"/>
      <c r="O26" s="4"/>
    </row>
    <row r="27" spans="1:15">
      <c r="A27" s="41" t="s">
        <v>48</v>
      </c>
      <c r="B27" s="23" t="s">
        <v>49</v>
      </c>
      <c r="C27" s="42" t="s">
        <v>29</v>
      </c>
      <c r="D27" s="43">
        <f>SUM(D20:D26)</f>
        <v>0.11660000000000001</v>
      </c>
      <c r="E27" s="43">
        <f>SUM(E20:E26)</f>
        <v>0.1163</v>
      </c>
      <c r="F27" s="43">
        <f>SUM(F20:F26)</f>
        <v>0.1178</v>
      </c>
      <c r="G27" s="43">
        <f>SUM(G20:G26)</f>
        <v>0.1057</v>
      </c>
      <c r="H27" s="4"/>
      <c r="I27" s="4"/>
      <c r="J27" s="4"/>
      <c r="K27" s="4"/>
      <c r="L27" s="4"/>
      <c r="M27" s="4"/>
      <c r="N27" s="4"/>
      <c r="O27" s="4"/>
    </row>
    <row r="28" spans="1:15">
      <c r="A28" s="18">
        <v>19</v>
      </c>
      <c r="B28" s="19" t="s">
        <v>50</v>
      </c>
      <c r="C28" s="18" t="s">
        <v>29</v>
      </c>
      <c r="D28" s="45">
        <f>SUM(D11+D19+D27)</f>
        <v>1.5116000000000001</v>
      </c>
      <c r="E28" s="45">
        <f>SUM(E11+E19+E27)</f>
        <v>1.4703000000000002</v>
      </c>
      <c r="F28" s="45">
        <f>SUM(F11+F19+F27)</f>
        <v>1.3888999999999998</v>
      </c>
      <c r="G28" s="45">
        <f>SUM(G11+G19+G27)</f>
        <v>1.3597999999999997</v>
      </c>
      <c r="H28" s="4"/>
      <c r="I28" s="4"/>
      <c r="J28" s="4"/>
      <c r="K28" s="4"/>
      <c r="L28" s="4"/>
      <c r="M28" s="4"/>
      <c r="N28" s="4"/>
      <c r="O28" s="4"/>
    </row>
    <row r="29" spans="1:15" ht="13.9" customHeight="1">
      <c r="A29" s="46" t="s">
        <v>51</v>
      </c>
      <c r="B29" s="47" t="s">
        <v>52</v>
      </c>
      <c r="C29" s="48" t="s">
        <v>29</v>
      </c>
      <c r="D29" s="49">
        <f>ROUND(D28,2)</f>
        <v>1.51</v>
      </c>
      <c r="E29" s="49">
        <f>ROUND(E28,2)</f>
        <v>1.47</v>
      </c>
      <c r="F29" s="49">
        <f>ROUND(F28,2)</f>
        <v>1.39</v>
      </c>
      <c r="G29" s="50">
        <f>ROUND(G28,2)</f>
        <v>1.36</v>
      </c>
      <c r="H29" s="4"/>
      <c r="I29" s="4"/>
      <c r="J29" s="4"/>
      <c r="K29" s="4"/>
      <c r="L29" s="4"/>
      <c r="M29" s="4"/>
      <c r="N29" s="4"/>
      <c r="O29" s="4"/>
    </row>
    <row r="30" spans="1:15" ht="15" customHeight="1">
      <c r="A30" s="64" t="s">
        <v>53</v>
      </c>
      <c r="B30" s="64"/>
      <c r="C30" s="18" t="s">
        <v>29</v>
      </c>
      <c r="D30" s="51">
        <v>1.48</v>
      </c>
      <c r="E30" s="52">
        <v>1.44</v>
      </c>
      <c r="F30" s="52">
        <v>1.36</v>
      </c>
      <c r="G30" s="53">
        <v>1.33</v>
      </c>
      <c r="H30" s="4"/>
      <c r="I30" s="4"/>
      <c r="J30" s="4"/>
      <c r="K30" s="4"/>
      <c r="L30" s="4"/>
      <c r="M30" s="4"/>
      <c r="N30" s="4"/>
      <c r="O30" s="4"/>
    </row>
    <row r="31" spans="1:15" ht="13.9" customHeight="1">
      <c r="A31" s="64" t="s">
        <v>54</v>
      </c>
      <c r="B31" s="64"/>
      <c r="C31" s="18" t="s">
        <v>29</v>
      </c>
      <c r="D31" s="54">
        <f>D29-D30</f>
        <v>3.0000000000000027E-2</v>
      </c>
      <c r="E31" s="54">
        <f>E29-E30</f>
        <v>3.0000000000000027E-2</v>
      </c>
      <c r="F31" s="54">
        <f>F29-F30</f>
        <v>2.9999999999999805E-2</v>
      </c>
      <c r="G31" s="54">
        <f>G29-G30</f>
        <v>3.0000000000000027E-2</v>
      </c>
      <c r="H31" s="4"/>
      <c r="I31" s="4"/>
      <c r="J31" s="4"/>
      <c r="K31" s="4"/>
      <c r="L31" s="4"/>
      <c r="M31" s="4"/>
      <c r="N31" s="4"/>
      <c r="O31" s="4"/>
    </row>
  </sheetData>
  <mergeCells count="3">
    <mergeCell ref="B1:G1"/>
    <mergeCell ref="A30:B30"/>
    <mergeCell ref="A31:B31"/>
  </mergeCells>
  <conditionalFormatting sqref="D31:G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2024-12-16T08:02:25Z</cp:lastPrinted>
  <dcterms:created xsi:type="dcterms:W3CDTF">2024-09-23T06:54:56Z</dcterms:created>
  <dcterms:modified xsi:type="dcterms:W3CDTF">2025-01-13T09:07:42Z</dcterms:modified>
</cp:coreProperties>
</file>