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čun cijena goriva 2025\"/>
    </mc:Choice>
  </mc:AlternateContent>
  <xr:revisionPtr revIDLastSave="0" documentId="13_ncr:1_{3E57F99B-7574-4675-8EFA-1E11619DADE3}" xr6:coauthVersionLast="36" xr6:coauthVersionMax="36" xr10:uidLastSave="{00000000-0000-0000-0000-000000000000}"/>
  <bookViews>
    <workbookView xWindow="-105" yWindow="-105" windowWidth="23250" windowHeight="12450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O11" i="1"/>
  <c r="O12" i="1"/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O10" i="1"/>
  <c r="G10" i="1"/>
  <c r="F10" i="1"/>
  <c r="E10" i="1"/>
  <c r="D10" i="1"/>
  <c r="O9" i="1"/>
  <c r="O8" i="1"/>
  <c r="O7" i="1"/>
  <c r="O6" i="1"/>
  <c r="O5" i="1"/>
  <c r="O15" i="1" l="1"/>
  <c r="F7" i="1" s="1"/>
  <c r="F14" i="1" s="1"/>
  <c r="G7" i="1" l="1"/>
  <c r="G14" i="1" s="1"/>
  <c r="D7" i="1"/>
  <c r="D14" i="1" s="1"/>
  <c r="E7" i="1"/>
  <c r="E14" i="1" s="1"/>
  <c r="F8" i="1"/>
  <c r="F11" i="1" s="1"/>
  <c r="F19" i="1" s="1"/>
  <c r="E8" i="1" l="1"/>
  <c r="E11" i="1" s="1"/>
  <c r="E19" i="1" s="1"/>
  <c r="G8" i="1"/>
  <c r="G11" i="1" s="1"/>
  <c r="D8" i="1"/>
  <c r="D11" i="1" s="1"/>
  <c r="D19" i="1" s="1"/>
  <c r="F22" i="1"/>
  <c r="F26" i="1" s="1"/>
  <c r="F15" i="1" s="1"/>
  <c r="G22" i="1" l="1"/>
  <c r="G19" i="1"/>
  <c r="E22" i="1"/>
  <c r="E26" i="1" s="1"/>
  <c r="E15" i="1" s="1"/>
  <c r="F18" i="1"/>
  <c r="F27" i="1" s="1"/>
  <c r="D22" i="1"/>
  <c r="D26" i="1" s="1"/>
  <c r="D15" i="1" s="1"/>
  <c r="F28" i="1" l="1"/>
  <c r="F30" i="1" s="1"/>
  <c r="G26" i="1"/>
  <c r="G15" i="1" s="1"/>
  <c r="G18" i="1" s="1"/>
  <c r="G27" i="1" s="1"/>
  <c r="E18" i="1"/>
  <c r="E27" i="1" s="1"/>
  <c r="D18" i="1"/>
  <c r="D27" i="1" s="1"/>
  <c r="G28" i="1" l="1"/>
  <c r="G30" i="1" s="1"/>
  <c r="E28" i="1"/>
  <c r="E30" i="1" s="1"/>
  <c r="D28" i="1"/>
  <c r="D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<sst xmlns="http://schemas.openxmlformats.org/spreadsheetml/2006/main" count="79" uniqueCount="56">
  <si>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</si>
  <si>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</si>
  <si>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</si>
  <si>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</si>
  <si>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</si>
  <si>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</si>
  <si>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</si>
  <si>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</si>
  <si>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</si>
  <si>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</si>
  <si>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</si>
  <si>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</si>
  <si>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</si>
  <si>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</si>
  <si>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</si>
  <si>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</si>
  <si>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</si>
  <si>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</si>
  <si>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</si>
  <si>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</si>
  <si>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</si>
  <si>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</si>
  <si>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</si>
  <si>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</si>
  <si>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</si>
  <si>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</si>
  <si>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</si>
  <si>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</si>
  <si>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</si>
  <si>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</si>
  <si>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</si>
  <si>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</si>
  <si>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</si>
  <si>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</si>
  <si>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</si>
  <si>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</si>
  <si>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</si>
  <si>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</si>
  <si>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</si>
  <si>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</si>
  <si>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</si>
  <si>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</si>
  <si>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</si>
  <si>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</si>
  <si>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</si>
  <si>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</si>
  <si>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</si>
  <si>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</si>
  <si>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</si>
  <si>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</si>
  <si>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</si>
  <si>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</si>
  <si>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</si>
  <si>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Naknada za obavezne rezerve naftnih derivata</t>
  </si>
  <si>
    <t>HOLIDAY</t>
  </si>
  <si>
    <t>OBRAČUN MALOPRODAJNIH CIJENA NAFTNIH DERIVATA 05.05.2025 -19.05.2025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</si>
</sst>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212529"/>
      <name val="Arial"/>
      <family val="2"/>
    </font>
    <font>
      <b/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7" fillId="0" borderId="0"/>
  </cellStyleXfs>
  <cellXfs count="70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16" fontId="0" fillId="0" borderId="0" xfId="0" applyNumberFormat="1" applyFill="1" applyAlignment="1">
      <alignment horizontal="center"/>
    </xf>
    <xf numFmtId="2" fontId="0" fillId="0" borderId="0" xfId="0" applyNumberFormat="1" applyFill="1"/>
    <xf numFmtId="164" fontId="10" fillId="0" borderId="0" xfId="0" applyNumberFormat="1" applyFont="1" applyFill="1" applyAlignment="1">
      <alignment horizontal="center"/>
    </xf>
    <xf numFmtId="2" fontId="1" fillId="0" borderId="0" xfId="1" applyNumberFormat="1" applyFill="1"/>
    <xf numFmtId="16" fontId="7" fillId="0" borderId="0" xfId="0" applyNumberFormat="1" applyFont="1" applyFill="1" applyAlignment="1">
      <alignment horizontal="center"/>
    </xf>
    <xf numFmtId="0" fontId="20" fillId="0" borderId="0" xfId="0" applyFont="1"/>
    <xf numFmtId="16" fontId="1" fillId="0" borderId="0" xfId="0" applyNumberFormat="1" applyFont="1" applyFill="1" applyAlignment="1">
      <alignment horizontal="center"/>
    </xf>
    <xf numFmtId="2" fontId="21" fillId="0" borderId="4" xfId="2" applyNumberFormat="1" applyFont="1" applyBorder="1"/>
    <xf numFmtId="2" fontId="21" fillId="0" borderId="5" xfId="2" applyNumberFormat="1" applyFont="1" applyBorder="1"/>
    <xf numFmtId="2" fontId="21" fillId="0" borderId="6" xfId="2" applyNumberFormat="1" applyFont="1" applyBorder="1"/>
    <xf numFmtId="0" fontId="1" fillId="7" borderId="0" xfId="0" applyFont="1" applyFill="1"/>
    <xf numFmtId="2" fontId="1" fillId="7" borderId="0" xfId="0" applyNumberFormat="1" applyFont="1" applyFill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2" fontId="1" fillId="2" borderId="0" xfId="1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1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sheetPr>
    <pageSetUpPr fitToPage="1"/>
  </sheetPr>
  <dimension ref="A1:P30"/>
  <sheetViews>
    <sheetView tabSelected="1" zoomScale="124" zoomScaleNormal="124" workbookViewId="0">
      <selection activeCell="R21" sqref="R21"/>
    </sheetView>
  </sheetViews>
  <sheetFormatPr defaultRowHeight="12.75" x14ac:dyDescent="0.2"/>
  <cols>
    <col min="1" max="1" width="3.42578125" customWidth="1"/>
    <col min="2" max="2" width="24.42578125" customWidth="1"/>
    <col min="4" max="7" width="12.7109375" customWidth="1"/>
    <col min="9" max="9" width="10.28515625" style="49" customWidth="1"/>
    <col min="10" max="10" width="14.140625" style="49" customWidth="1"/>
    <col min="11" max="12" width="13.140625" style="49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6" ht="12.75" customHeight="1" x14ac:dyDescent="0.2">
      <c r="A1" s="1"/>
      <c r="B1" s="62" t="s">
        <v>55</v>
      </c>
      <c r="C1" s="62"/>
      <c r="D1" s="62"/>
      <c r="E1" s="62"/>
      <c r="F1" s="62"/>
      <c r="G1" s="62"/>
      <c r="H1" s="1"/>
      <c r="I1" s="2"/>
      <c r="J1" s="2"/>
      <c r="K1" s="2"/>
      <c r="L1" s="2"/>
      <c r="M1" s="1"/>
      <c r="N1" s="1"/>
      <c r="O1" s="1"/>
    </row>
    <row r="2" spans="1:16" x14ac:dyDescent="0.2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6" ht="39" customHeight="1" x14ac:dyDescent="0.2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6" ht="14.25" x14ac:dyDescent="0.2">
      <c r="A4" s="13">
        <v>1</v>
      </c>
      <c r="B4" s="14" t="s">
        <v>12</v>
      </c>
      <c r="C4" s="13" t="s">
        <v>13</v>
      </c>
      <c r="D4" s="15">
        <f>I15</f>
        <v>683.77777777777783</v>
      </c>
      <c r="E4" s="15">
        <f>J15</f>
        <v>683.77777777777783</v>
      </c>
      <c r="F4" s="15">
        <f>K15</f>
        <v>619.5</v>
      </c>
      <c r="G4" s="15">
        <f>L15</f>
        <v>617.05555555555554</v>
      </c>
      <c r="H4" s="50">
        <v>45782</v>
      </c>
      <c r="I4" s="60" t="s">
        <v>54</v>
      </c>
      <c r="J4" s="60"/>
      <c r="K4" s="60"/>
      <c r="L4" s="61"/>
      <c r="M4" s="50">
        <v>45782</v>
      </c>
      <c r="N4" s="55"/>
      <c r="O4" s="52"/>
    </row>
    <row r="5" spans="1:16" ht="14.25" x14ac:dyDescent="0.2">
      <c r="A5" s="17">
        <v>2</v>
      </c>
      <c r="B5" s="18" t="s">
        <v>14</v>
      </c>
      <c r="C5" s="17" t="s">
        <v>13</v>
      </c>
      <c r="D5" s="19">
        <v>50</v>
      </c>
      <c r="E5" s="19">
        <v>5</v>
      </c>
      <c r="F5" s="19">
        <v>7.5</v>
      </c>
      <c r="G5" s="19">
        <v>4.5</v>
      </c>
      <c r="H5" s="50">
        <v>45783</v>
      </c>
      <c r="I5" s="64">
        <v>668.5</v>
      </c>
      <c r="J5" s="64">
        <v>668.5</v>
      </c>
      <c r="K5" s="65">
        <v>603.5</v>
      </c>
      <c r="L5" s="64">
        <v>604</v>
      </c>
      <c r="M5" s="50">
        <v>45783</v>
      </c>
      <c r="N5" s="55">
        <v>1.1325000000000001</v>
      </c>
      <c r="O5" s="52">
        <f t="shared" ref="O5:O10" si="0">1/N5</f>
        <v>0.88300220750551872</v>
      </c>
    </row>
    <row r="6" spans="1:16" ht="14.25" x14ac:dyDescent="0.2">
      <c r="A6" s="13" t="s">
        <v>15</v>
      </c>
      <c r="B6" s="18" t="s">
        <v>16</v>
      </c>
      <c r="C6" s="17" t="s">
        <v>13</v>
      </c>
      <c r="D6" s="20">
        <f>SUM(D4:D5)</f>
        <v>733.77777777777783</v>
      </c>
      <c r="E6" s="20">
        <f>SUM(E4:E5)</f>
        <v>688.77777777777783</v>
      </c>
      <c r="F6" s="20">
        <f>SUM(F4:F5)</f>
        <v>627</v>
      </c>
      <c r="G6" s="20">
        <f>SUM(G4:G5)</f>
        <v>621.55555555555554</v>
      </c>
      <c r="H6" s="50">
        <v>45784</v>
      </c>
      <c r="I6" s="65">
        <v>655.75</v>
      </c>
      <c r="J6" s="65">
        <v>655.75</v>
      </c>
      <c r="K6" s="65">
        <v>591.25</v>
      </c>
      <c r="L6" s="65">
        <v>591.5</v>
      </c>
      <c r="M6" s="50">
        <v>45784</v>
      </c>
      <c r="N6" s="55">
        <v>1.1359999999999999</v>
      </c>
      <c r="O6" s="52">
        <f t="shared" si="0"/>
        <v>0.88028169014084512</v>
      </c>
    </row>
    <row r="7" spans="1:16" ht="14.25" x14ac:dyDescent="0.2">
      <c r="A7" s="13" t="s">
        <v>17</v>
      </c>
      <c r="B7" s="18" t="s">
        <v>18</v>
      </c>
      <c r="C7" s="17" t="s">
        <v>19</v>
      </c>
      <c r="D7" s="21">
        <f>O15</f>
        <v>0.88990000000000002</v>
      </c>
      <c r="E7" s="21">
        <f>O15</f>
        <v>0.88990000000000002</v>
      </c>
      <c r="F7" s="21">
        <f>O15</f>
        <v>0.88990000000000002</v>
      </c>
      <c r="G7" s="21">
        <f>O15</f>
        <v>0.88990000000000002</v>
      </c>
      <c r="H7" s="50">
        <v>45785</v>
      </c>
      <c r="I7" s="65">
        <v>670.75</v>
      </c>
      <c r="J7" s="65">
        <v>670.75</v>
      </c>
      <c r="K7" s="65">
        <v>603</v>
      </c>
      <c r="L7" s="65">
        <v>602</v>
      </c>
      <c r="M7" s="50">
        <v>45785</v>
      </c>
      <c r="N7" s="55">
        <v>1.1296999999999999</v>
      </c>
      <c r="O7" s="52">
        <f t="shared" si="0"/>
        <v>0.88519075860848018</v>
      </c>
    </row>
    <row r="8" spans="1:16" ht="14.25" x14ac:dyDescent="0.2">
      <c r="A8" s="17">
        <v>3</v>
      </c>
      <c r="B8" s="18" t="s">
        <v>20</v>
      </c>
      <c r="C8" s="17" t="s">
        <v>21</v>
      </c>
      <c r="D8" s="19">
        <f>ROUND(D6*D7,2)</f>
        <v>652.99</v>
      </c>
      <c r="E8" s="19">
        <f>ROUND(E6*E7,2)</f>
        <v>612.94000000000005</v>
      </c>
      <c r="F8" s="19">
        <f>ROUND(F6*F7,2)</f>
        <v>557.97</v>
      </c>
      <c r="G8" s="19">
        <f>ROUND(G6*G7,2)</f>
        <v>553.12</v>
      </c>
      <c r="H8" s="50">
        <v>45786</v>
      </c>
      <c r="I8" s="66">
        <v>679.75</v>
      </c>
      <c r="J8" s="66">
        <v>679.75</v>
      </c>
      <c r="K8" s="66">
        <v>611.25</v>
      </c>
      <c r="L8" s="66">
        <v>610</v>
      </c>
      <c r="M8" s="50">
        <v>45786</v>
      </c>
      <c r="N8" s="55">
        <v>1.1252</v>
      </c>
      <c r="O8" s="52">
        <f t="shared" si="0"/>
        <v>0.88873089228581592</v>
      </c>
    </row>
    <row r="9" spans="1:16" ht="14.25" x14ac:dyDescent="0.2">
      <c r="A9" s="17" t="s">
        <v>22</v>
      </c>
      <c r="B9" s="18" t="s">
        <v>23</v>
      </c>
      <c r="C9" s="17" t="s">
        <v>24</v>
      </c>
      <c r="D9" s="21">
        <v>0.77200000000000002</v>
      </c>
      <c r="E9" s="21">
        <v>0.77200000000000002</v>
      </c>
      <c r="F9" s="21">
        <v>0.85</v>
      </c>
      <c r="G9" s="21">
        <v>0.85</v>
      </c>
      <c r="H9" s="50">
        <v>45789</v>
      </c>
      <c r="I9" s="64">
        <v>691</v>
      </c>
      <c r="J9" s="64">
        <v>691</v>
      </c>
      <c r="K9" s="65">
        <v>623.25</v>
      </c>
      <c r="L9" s="65">
        <v>621.75</v>
      </c>
      <c r="M9" s="50">
        <v>45789</v>
      </c>
      <c r="N9" s="55">
        <v>1.1106</v>
      </c>
      <c r="O9" s="52">
        <f t="shared" si="0"/>
        <v>0.90041419052764271</v>
      </c>
      <c r="P9" s="16"/>
    </row>
    <row r="10" spans="1:16" ht="14.25" x14ac:dyDescent="0.2">
      <c r="A10" s="13" t="s">
        <v>25</v>
      </c>
      <c r="B10" s="18" t="s">
        <v>26</v>
      </c>
      <c r="C10" s="17" t="s">
        <v>27</v>
      </c>
      <c r="D10" s="21">
        <f>D9/1000</f>
        <v>7.7200000000000001E-4</v>
      </c>
      <c r="E10" s="21">
        <f>E9/1000</f>
        <v>7.7200000000000001E-4</v>
      </c>
      <c r="F10" s="21">
        <f>F9/1000</f>
        <v>8.4999999999999995E-4</v>
      </c>
      <c r="G10" s="21">
        <f>G9/1000</f>
        <v>8.4999999999999995E-4</v>
      </c>
      <c r="H10" s="50">
        <v>45790</v>
      </c>
      <c r="I10" s="66">
        <v>702.5</v>
      </c>
      <c r="J10" s="66">
        <v>702.5</v>
      </c>
      <c r="K10" s="66">
        <v>635.25</v>
      </c>
      <c r="L10" s="66">
        <v>633</v>
      </c>
      <c r="M10" s="50">
        <v>45790</v>
      </c>
      <c r="N10" s="55">
        <v>1.1112</v>
      </c>
      <c r="O10" s="52">
        <f t="shared" si="0"/>
        <v>0.89992800575953924</v>
      </c>
    </row>
    <row r="11" spans="1:16" ht="14.25" x14ac:dyDescent="0.2">
      <c r="A11" s="13">
        <v>4</v>
      </c>
      <c r="B11" s="22" t="s">
        <v>28</v>
      </c>
      <c r="C11" s="23" t="s">
        <v>29</v>
      </c>
      <c r="D11" s="24">
        <f>ROUND(D8*D10,3)</f>
        <v>0.504</v>
      </c>
      <c r="E11" s="24">
        <f>ROUND(E8*E10,3)</f>
        <v>0.47299999999999998</v>
      </c>
      <c r="F11" s="24">
        <f>ROUND(F8*F10,3)</f>
        <v>0.47399999999999998</v>
      </c>
      <c r="G11" s="24">
        <f>ROUND(G8*G10,3)</f>
        <v>0.47</v>
      </c>
      <c r="H11" s="50">
        <v>45791</v>
      </c>
      <c r="I11" s="66">
        <v>702</v>
      </c>
      <c r="J11" s="66">
        <v>702</v>
      </c>
      <c r="K11" s="66">
        <v>641.5</v>
      </c>
      <c r="L11" s="66">
        <v>637</v>
      </c>
      <c r="M11" s="50">
        <v>45791</v>
      </c>
      <c r="N11" s="55">
        <v>1.1214</v>
      </c>
      <c r="O11" s="52">
        <f>1/N11</f>
        <v>0.89174246477617269</v>
      </c>
    </row>
    <row r="12" spans="1:16" ht="14.25" x14ac:dyDescent="0.2">
      <c r="A12" s="17">
        <v>5</v>
      </c>
      <c r="B12" s="18" t="s">
        <v>30</v>
      </c>
      <c r="C12" s="17" t="s">
        <v>29</v>
      </c>
      <c r="D12" s="21">
        <v>0</v>
      </c>
      <c r="E12" s="21">
        <v>0</v>
      </c>
      <c r="F12" s="21">
        <v>0</v>
      </c>
      <c r="G12" s="21">
        <v>0</v>
      </c>
      <c r="H12" s="50">
        <v>45792</v>
      </c>
      <c r="I12" s="66">
        <v>690.75</v>
      </c>
      <c r="J12" s="66">
        <v>690.75</v>
      </c>
      <c r="K12" s="66">
        <v>635</v>
      </c>
      <c r="L12" s="67">
        <v>629.25</v>
      </c>
      <c r="M12" s="50">
        <v>45792</v>
      </c>
      <c r="N12" s="55">
        <v>1.1185</v>
      </c>
      <c r="O12" s="52">
        <f>1/N12</f>
        <v>0.89405453732677687</v>
      </c>
    </row>
    <row r="13" spans="1:16" ht="14.25" x14ac:dyDescent="0.2">
      <c r="A13" s="17">
        <v>6</v>
      </c>
      <c r="B13" s="18" t="s">
        <v>31</v>
      </c>
      <c r="C13" s="17" t="s">
        <v>29</v>
      </c>
      <c r="D13" s="21">
        <v>0</v>
      </c>
      <c r="E13" s="21">
        <v>0</v>
      </c>
      <c r="F13" s="21">
        <v>0</v>
      </c>
      <c r="G13" s="21">
        <v>0</v>
      </c>
      <c r="H13" s="56">
        <v>45793</v>
      </c>
      <c r="I13" s="67">
        <v>693</v>
      </c>
      <c r="J13" s="68">
        <v>693</v>
      </c>
      <c r="K13" s="68">
        <v>631.5</v>
      </c>
      <c r="L13" s="69">
        <v>625</v>
      </c>
      <c r="M13" s="56">
        <v>45793</v>
      </c>
      <c r="N13" s="55">
        <v>1.1194</v>
      </c>
      <c r="O13" s="52">
        <f>1/N13</f>
        <v>0.89333571556190816</v>
      </c>
    </row>
    <row r="14" spans="1:16" ht="15" x14ac:dyDescent="0.25">
      <c r="A14" s="17">
        <v>7</v>
      </c>
      <c r="B14" s="18" t="s">
        <v>32</v>
      </c>
      <c r="C14" s="17" t="s">
        <v>29</v>
      </c>
      <c r="D14" s="21">
        <f>ROUND(1.3*D7*D10,4)</f>
        <v>8.9999999999999998E-4</v>
      </c>
      <c r="E14" s="21">
        <f>ROUND(1.3*E7*E10,4)</f>
        <v>8.9999999999999998E-4</v>
      </c>
      <c r="F14" s="21">
        <f>ROUND(1.3*F7*F10,4)</f>
        <v>1E-3</v>
      </c>
      <c r="G14" s="21">
        <f>ROUND(1.3*G7*G10,4)</f>
        <v>1E-3</v>
      </c>
      <c r="H14" s="54"/>
      <c r="I14" s="51"/>
      <c r="J14" s="53"/>
      <c r="K14" s="53"/>
      <c r="L14" s="51"/>
      <c r="M14" s="54"/>
      <c r="N14" s="34"/>
      <c r="O14" s="35"/>
    </row>
    <row r="15" spans="1:16" ht="15" x14ac:dyDescent="0.25">
      <c r="A15" s="17">
        <v>8</v>
      </c>
      <c r="B15" s="18" t="s">
        <v>33</v>
      </c>
      <c r="C15" s="17" t="s">
        <v>29</v>
      </c>
      <c r="D15" s="28">
        <f>ROUND((D11+D12+D13+D14+D16+D17+D26)*0.21,3)</f>
        <v>0.252</v>
      </c>
      <c r="E15" s="28">
        <f t="shared" ref="E15:F15" si="1">ROUND((E11+E12+E13+E14+E16+E17+E26)*0.21,3)</f>
        <v>0.245</v>
      </c>
      <c r="F15" s="28">
        <f t="shared" si="1"/>
        <v>0.223</v>
      </c>
      <c r="G15" s="28">
        <f>ROUND((G11+G12+G13+G14+G16+G26)*0.21,3)</f>
        <v>0.21299999999999999</v>
      </c>
      <c r="H15" s="29"/>
      <c r="I15" s="30">
        <f>AVERAGE(I4:I13)</f>
        <v>683.77777777777783</v>
      </c>
      <c r="J15" s="30">
        <f>AVERAGE(J4:J13)</f>
        <v>683.77777777777783</v>
      </c>
      <c r="K15" s="30">
        <f>AVERAGE(K4:K13)</f>
        <v>619.5</v>
      </c>
      <c r="L15" s="30">
        <f>AVERAGE(L4:L13)</f>
        <v>617.05555555555554</v>
      </c>
      <c r="M15" s="31"/>
      <c r="N15" s="31"/>
      <c r="O15" s="32">
        <f>ROUND(AVERAGE(O2:O11),4)</f>
        <v>0.88990000000000002</v>
      </c>
    </row>
    <row r="16" spans="1:16" ht="15" x14ac:dyDescent="0.25">
      <c r="A16" s="17">
        <v>9</v>
      </c>
      <c r="B16" s="18" t="s">
        <v>34</v>
      </c>
      <c r="C16" s="17" t="s">
        <v>29</v>
      </c>
      <c r="D16" s="28">
        <v>0.54900000000000004</v>
      </c>
      <c r="E16" s="28">
        <v>0.54900000000000004</v>
      </c>
      <c r="F16" s="28">
        <v>0.44</v>
      </c>
      <c r="G16" s="28">
        <v>0.43999999999999995</v>
      </c>
      <c r="H16" s="25"/>
      <c r="I16" s="25"/>
      <c r="J16" s="25"/>
      <c r="K16" s="25"/>
      <c r="L16" s="25"/>
      <c r="M16" s="33"/>
      <c r="N16" s="4"/>
      <c r="O16" s="4"/>
    </row>
    <row r="17" spans="1:15" ht="15" x14ac:dyDescent="0.25">
      <c r="A17" s="17">
        <v>10</v>
      </c>
      <c r="B17" s="18" t="s">
        <v>53</v>
      </c>
      <c r="C17" s="17" t="s">
        <v>29</v>
      </c>
      <c r="D17" s="28">
        <v>0.03</v>
      </c>
      <c r="E17" s="28">
        <v>0.03</v>
      </c>
      <c r="F17" s="28">
        <v>0.03</v>
      </c>
      <c r="G17" s="28">
        <v>0</v>
      </c>
      <c r="H17" s="36"/>
      <c r="I17" s="37"/>
      <c r="J17" s="37"/>
      <c r="K17" s="37"/>
      <c r="L17" s="37"/>
      <c r="M17" s="27"/>
      <c r="N17" s="4"/>
      <c r="O17" s="4"/>
    </row>
    <row r="18" spans="1:15" x14ac:dyDescent="0.2">
      <c r="A18" s="38" t="s">
        <v>35</v>
      </c>
      <c r="B18" s="22" t="s">
        <v>36</v>
      </c>
      <c r="C18" s="39" t="s">
        <v>29</v>
      </c>
      <c r="D18" s="40">
        <f>SUM(D12:D17)</f>
        <v>0.83190000000000008</v>
      </c>
      <c r="E18" s="40">
        <f>SUM(E12:E17)</f>
        <v>0.82490000000000008</v>
      </c>
      <c r="F18" s="41">
        <f>SUM(F12:F17)</f>
        <v>0.69400000000000006</v>
      </c>
      <c r="G18" s="40">
        <f>SUM(G12:G17)</f>
        <v>0.65399999999999991</v>
      </c>
      <c r="H18" s="4"/>
      <c r="I18" s="4"/>
      <c r="J18" s="4"/>
      <c r="K18" s="4"/>
      <c r="L18" s="4"/>
      <c r="M18" s="4"/>
      <c r="N18" s="4"/>
      <c r="O18" s="4"/>
    </row>
    <row r="19" spans="1:15" x14ac:dyDescent="0.2">
      <c r="A19" s="17">
        <v>11</v>
      </c>
      <c r="B19" s="18" t="s">
        <v>37</v>
      </c>
      <c r="C19" s="17" t="s">
        <v>29</v>
      </c>
      <c r="D19" s="21">
        <f>0.01*D11/100</f>
        <v>5.0400000000000005E-5</v>
      </c>
      <c r="E19" s="21">
        <f t="shared" ref="E19:G19" si="2">0.01*E11/100</f>
        <v>4.7299999999999998E-5</v>
      </c>
      <c r="F19" s="21">
        <f t="shared" si="2"/>
        <v>4.74E-5</v>
      </c>
      <c r="G19" s="21">
        <f t="shared" si="2"/>
        <v>4.7000000000000004E-5</v>
      </c>
      <c r="H19" s="4"/>
      <c r="I19" s="4"/>
      <c r="J19" s="4" t="s">
        <v>38</v>
      </c>
      <c r="K19" s="4"/>
      <c r="L19" s="4"/>
      <c r="M19" s="4"/>
      <c r="N19" s="4" t="s">
        <v>38</v>
      </c>
      <c r="O19" s="4"/>
    </row>
    <row r="20" spans="1:15" x14ac:dyDescent="0.2">
      <c r="A20" s="17">
        <v>12</v>
      </c>
      <c r="B20" s="18" t="s">
        <v>39</v>
      </c>
      <c r="C20" s="17" t="s">
        <v>29</v>
      </c>
      <c r="D20" s="21">
        <v>1.4E-3</v>
      </c>
      <c r="E20" s="21">
        <v>2.5000000000000001E-3</v>
      </c>
      <c r="F20" s="21">
        <v>2.7000000000000001E-3</v>
      </c>
      <c r="G20" s="21">
        <v>2.7000000000000001E-3</v>
      </c>
      <c r="H20" s="4"/>
      <c r="I20" s="4"/>
      <c r="J20" s="4"/>
      <c r="K20" s="4"/>
      <c r="L20" s="4"/>
      <c r="M20" s="4"/>
      <c r="N20" s="4"/>
      <c r="O20" s="4"/>
    </row>
    <row r="21" spans="1:15" x14ac:dyDescent="0.2">
      <c r="A21" s="17">
        <v>13</v>
      </c>
      <c r="B21" s="18" t="s">
        <v>40</v>
      </c>
      <c r="C21" s="17" t="s">
        <v>29</v>
      </c>
      <c r="D21" s="21">
        <v>2.9999999999999997E-4</v>
      </c>
      <c r="E21" s="21">
        <v>2.9999999999999997E-4</v>
      </c>
      <c r="F21" s="21">
        <v>2.9999999999999997E-4</v>
      </c>
      <c r="G21" s="21">
        <v>2.9999999999999997E-4</v>
      </c>
      <c r="H21" s="4"/>
      <c r="I21" s="4"/>
      <c r="J21" s="4"/>
      <c r="K21" s="4"/>
      <c r="L21" s="4"/>
      <c r="M21" s="4"/>
      <c r="N21" s="4"/>
      <c r="O21" s="4"/>
    </row>
    <row r="22" spans="1:15" x14ac:dyDescent="0.2">
      <c r="A22" s="17">
        <v>14</v>
      </c>
      <c r="B22" s="18" t="s">
        <v>41</v>
      </c>
      <c r="C22" s="17" t="s">
        <v>29</v>
      </c>
      <c r="D22" s="21">
        <f>ROUND(D11*0.01,4)</f>
        <v>5.0000000000000001E-3</v>
      </c>
      <c r="E22" s="21">
        <f>ROUND(E11*0.01,4)</f>
        <v>4.7000000000000002E-3</v>
      </c>
      <c r="F22" s="21">
        <f>ROUND(F11*0.01,4)</f>
        <v>4.7000000000000002E-3</v>
      </c>
      <c r="G22" s="21">
        <f>ROUND(G11*0.01,4)</f>
        <v>4.7000000000000002E-3</v>
      </c>
      <c r="H22" s="4"/>
      <c r="I22" s="4"/>
      <c r="J22" s="4"/>
      <c r="K22" s="4"/>
      <c r="L22" s="4"/>
      <c r="M22" s="4"/>
      <c r="N22" s="4"/>
      <c r="O22" s="4"/>
    </row>
    <row r="23" spans="1:15" x14ac:dyDescent="0.2">
      <c r="A23" s="17">
        <v>15</v>
      </c>
      <c r="B23" s="18" t="s">
        <v>42</v>
      </c>
      <c r="C23" s="17" t="s">
        <v>29</v>
      </c>
      <c r="D23" s="21">
        <v>2.1000000000000001E-2</v>
      </c>
      <c r="E23" s="21">
        <v>2.1000000000000001E-2</v>
      </c>
      <c r="F23" s="21">
        <v>2.1000000000000001E-2</v>
      </c>
      <c r="G23" s="21">
        <v>2.1000000000000001E-2</v>
      </c>
      <c r="H23" s="4"/>
      <c r="I23" s="4"/>
      <c r="J23" s="4"/>
      <c r="K23" s="4"/>
      <c r="L23" s="4"/>
      <c r="M23" s="4"/>
      <c r="N23" s="4"/>
      <c r="O23" s="4"/>
    </row>
    <row r="24" spans="1:15" x14ac:dyDescent="0.2">
      <c r="A24" s="17">
        <v>16</v>
      </c>
      <c r="B24" s="18" t="s">
        <v>43</v>
      </c>
      <c r="C24" s="17" t="s">
        <v>29</v>
      </c>
      <c r="D24" s="21">
        <v>2.4E-2</v>
      </c>
      <c r="E24" s="21">
        <v>2.4E-2</v>
      </c>
      <c r="F24" s="21">
        <v>2.4E-2</v>
      </c>
      <c r="G24" s="26" t="s">
        <v>44</v>
      </c>
      <c r="H24" s="4"/>
      <c r="I24" s="4"/>
      <c r="J24" s="4"/>
      <c r="K24" s="4"/>
      <c r="L24" s="4"/>
      <c r="M24" s="4"/>
      <c r="N24" s="4"/>
      <c r="O24" s="4"/>
    </row>
    <row r="25" spans="1:15" x14ac:dyDescent="0.2">
      <c r="A25" s="17">
        <v>17</v>
      </c>
      <c r="B25" s="18" t="s">
        <v>45</v>
      </c>
      <c r="C25" s="17" t="s">
        <v>29</v>
      </c>
      <c r="D25" s="21">
        <v>6.3E-2</v>
      </c>
      <c r="E25" s="21">
        <v>6.3E-2</v>
      </c>
      <c r="F25" s="21">
        <v>6.4000000000000001E-2</v>
      </c>
      <c r="G25" s="21">
        <v>7.5999999999999998E-2</v>
      </c>
      <c r="H25" s="4"/>
      <c r="I25" s="4"/>
      <c r="J25" s="4"/>
      <c r="K25" s="4"/>
      <c r="L25" s="4"/>
      <c r="M25" s="4"/>
      <c r="N25" s="4"/>
      <c r="O25" s="4"/>
    </row>
    <row r="26" spans="1:15" x14ac:dyDescent="0.2">
      <c r="A26" s="38" t="s">
        <v>46</v>
      </c>
      <c r="B26" s="22" t="s">
        <v>47</v>
      </c>
      <c r="C26" s="39" t="s">
        <v>29</v>
      </c>
      <c r="D26" s="40">
        <f>SUM(D19:D25)</f>
        <v>0.1147504</v>
      </c>
      <c r="E26" s="40">
        <f>SUM(E19:E25)</f>
        <v>0.11554730000000001</v>
      </c>
      <c r="F26" s="40">
        <f>SUM(F19:F25)</f>
        <v>0.1167474</v>
      </c>
      <c r="G26" s="40">
        <f>SUM(G19:G25)</f>
        <v>0.10474700000000001</v>
      </c>
      <c r="H26" s="4"/>
      <c r="I26" s="4"/>
      <c r="J26" s="4"/>
      <c r="K26" s="4"/>
      <c r="L26" s="4"/>
      <c r="M26" s="4"/>
      <c r="N26" s="4"/>
      <c r="O26" s="4"/>
    </row>
    <row r="27" spans="1:15" x14ac:dyDescent="0.2">
      <c r="A27" s="17">
        <v>18</v>
      </c>
      <c r="B27" s="18" t="s">
        <v>48</v>
      </c>
      <c r="C27" s="17" t="s">
        <v>29</v>
      </c>
      <c r="D27" s="42">
        <f>SUM(D11+D18+D26)</f>
        <v>1.4506504</v>
      </c>
      <c r="E27" s="42">
        <f>SUM(E11+E18+E26)</f>
        <v>1.4134473000000001</v>
      </c>
      <c r="F27" s="42">
        <f>SUM(F11+F18+F26)</f>
        <v>1.2847474000000001</v>
      </c>
      <c r="G27" s="42">
        <f>SUM(G11+G18+G26)</f>
        <v>1.2287469999999998</v>
      </c>
      <c r="H27" s="4"/>
      <c r="I27" s="4"/>
      <c r="J27" s="4"/>
      <c r="K27" s="4"/>
      <c r="L27" s="4"/>
      <c r="M27" s="4"/>
      <c r="N27" s="4"/>
      <c r="O27" s="4"/>
    </row>
    <row r="28" spans="1:15" ht="13.9" customHeight="1" x14ac:dyDescent="0.2">
      <c r="A28" s="43" t="s">
        <v>49</v>
      </c>
      <c r="B28" s="44" t="s">
        <v>50</v>
      </c>
      <c r="C28" s="45" t="s">
        <v>29</v>
      </c>
      <c r="D28" s="46">
        <f>ROUND(D27,2)</f>
        <v>1.45</v>
      </c>
      <c r="E28" s="46">
        <f>ROUND(E27,2)</f>
        <v>1.41</v>
      </c>
      <c r="F28" s="46">
        <f>ROUND(F27,2)</f>
        <v>1.28</v>
      </c>
      <c r="G28" s="47">
        <f>ROUND(G27,2)</f>
        <v>1.23</v>
      </c>
      <c r="H28" s="4"/>
      <c r="I28" s="4"/>
      <c r="J28" s="4"/>
      <c r="K28" s="4"/>
      <c r="L28" s="4"/>
      <c r="M28" s="4"/>
      <c r="N28" s="4"/>
      <c r="O28" s="4"/>
    </row>
    <row r="29" spans="1:15" ht="15" customHeight="1" x14ac:dyDescent="0.25">
      <c r="A29" s="63" t="s">
        <v>51</v>
      </c>
      <c r="B29" s="63"/>
      <c r="C29" s="17" t="s">
        <v>29</v>
      </c>
      <c r="D29" s="57">
        <v>1.43</v>
      </c>
      <c r="E29" s="58">
        <v>1.39</v>
      </c>
      <c r="F29" s="58">
        <v>1.28</v>
      </c>
      <c r="G29" s="59">
        <v>1.22</v>
      </c>
      <c r="H29" s="4"/>
      <c r="I29" s="4"/>
      <c r="J29" s="4"/>
      <c r="K29" s="4"/>
      <c r="L29" s="4"/>
      <c r="M29" s="4"/>
    </row>
    <row r="30" spans="1:15" ht="13.9" customHeight="1" x14ac:dyDescent="0.2">
      <c r="A30" s="63" t="s">
        <v>52</v>
      </c>
      <c r="B30" s="63"/>
      <c r="C30" s="17" t="s">
        <v>29</v>
      </c>
      <c r="D30" s="48">
        <f>D28-D29</f>
        <v>2.0000000000000018E-2</v>
      </c>
      <c r="E30" s="48">
        <f>E28-E29</f>
        <v>2.0000000000000018E-2</v>
      </c>
      <c r="F30" s="48">
        <f>F28-F29</f>
        <v>0</v>
      </c>
      <c r="G30" s="48">
        <f>G28-G29</f>
        <v>1.0000000000000009E-2</v>
      </c>
      <c r="H30" s="4"/>
      <c r="I30" s="4"/>
      <c r="J30" s="4"/>
      <c r="K30" s="4"/>
      <c r="L30" s="4"/>
      <c r="M30" s="4"/>
    </row>
  </sheetData>
  <mergeCells count="3">
    <mergeCell ref="B1:G1"/>
    <mergeCell ref="A29:B29"/>
    <mergeCell ref="A30:B30"/>
  </mergeCells>
  <conditionalFormatting sqref="D30:G30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scale="7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2025-03-25T08:41:41Z</cp:lastPrinted>
  <dcterms:created xsi:type="dcterms:W3CDTF">2024-09-23T06:54:56Z</dcterms:created>
  <dcterms:modified xsi:type="dcterms:W3CDTF">2025-05-19T06:28:49Z</dcterms:modified>
</cp:coreProperties>
</file>