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3E57F99B-7574-4675-8EFA-1E11619DADE3}" xr6:coauthVersionLast="36" xr6:coauthVersionMax="36" xr10:uidLastSave="{00000000-0000-0000-0000-000000000000}"/>
  <bookViews>
    <workbookView xWindow="-105" yWindow="-105" windowWidth="23250" windowHeight="12450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1" i="1"/>
  <c r="O12" i="1"/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0" i="1"/>
  <c r="G10" i="1"/>
  <c r="F10" i="1"/>
  <c r="E10" i="1"/>
  <c r="D10" i="1"/>
  <c r="O9" i="1"/>
  <c r="O8" i="1"/>
  <c r="O7" i="1"/>
  <c r="O6" i="1"/>
  <c r="O5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<sst xmlns="http://schemas.openxmlformats.org/spreadsheetml/2006/main" count="79" uniqueCount="56">
  <si>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</si>
  <si>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</si>
  <si>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</si>
  <si>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</si>
  <si>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</si>
  <si>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</si>
  <si>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</si>
  <si>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</si>
  <si>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</si>
  <si>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</si>
  <si>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</si>
  <si>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</si>
  <si>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</si>
  <si>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</si>
  <si>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</si>
  <si>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</si>
  <si>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</si>
  <si>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</si>
  <si>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</si>
  <si>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</si>
  <si>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</si>
  <si>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</si>
  <si>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</si>
  <si>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</si>
  <si>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</si>
  <si>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</si>
  <si>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</si>
  <si>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</si>
  <si>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</si>
  <si>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</si>
  <si>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</si>
  <si>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</si>
  <si>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</si>
  <si>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</si>
  <si>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</si>
  <si>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</si>
  <si>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</si>
  <si>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</si>
  <si>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</si>
  <si>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</si>
  <si>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</si>
  <si>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</si>
  <si>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</si>
  <si>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</si>
  <si>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</si>
  <si>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</si>
  <si>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</si>
  <si>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</si>
  <si>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</si>
  <si>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</si>
  <si>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</si>
  <si>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</si>
  <si>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</si>
  <si>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</si>
  <si>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HOLIDAY</t>
  </si>
  <si>
    <t>OBRAČUN MALOPRODAJNIH CIJENA NAFTNIH DERIVATA 05.05.2025 -19.05.2025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</si>
</sst>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0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10" fillId="0" borderId="0" xfId="0" applyNumberFormat="1" applyFont="1" applyFill="1" applyAlignment="1">
      <alignment horizontal="center"/>
    </xf>
    <xf numFmtId="2" fontId="1" fillId="0" borderId="0" xfId="1" applyNumberFormat="1" applyFill="1"/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0" fontId="1" fillId="7" borderId="0" xfId="0" applyFont="1" applyFill="1"/>
    <xf numFmtId="2" fontId="1" fillId="7" borderId="0" xfId="0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2" fontId="1" fillId="2" borderId="0" xfId="1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1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R21" sqref="R21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2" t="s">
        <v>55</v>
      </c>
      <c r="C1" s="62"/>
      <c r="D1" s="62"/>
      <c r="E1" s="62"/>
      <c r="F1" s="62"/>
      <c r="G1" s="62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683.77777777777783</v>
      </c>
      <c r="E4" s="15">
        <f>J15</f>
        <v>683.77777777777783</v>
      </c>
      <c r="F4" s="15">
        <f>K15</f>
        <v>619.5</v>
      </c>
      <c r="G4" s="15">
        <f>L15</f>
        <v>617.05555555555554</v>
      </c>
      <c r="H4" s="50">
        <v>45782</v>
      </c>
      <c r="I4" s="60" t="s">
        <v>54</v>
      </c>
      <c r="J4" s="60"/>
      <c r="K4" s="60"/>
      <c r="L4" s="61"/>
      <c r="M4" s="50">
        <v>45782</v>
      </c>
      <c r="N4" s="55"/>
      <c r="O4" s="52"/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45783</v>
      </c>
      <c r="I5" s="64">
        <v>668.5</v>
      </c>
      <c r="J5" s="64">
        <v>668.5</v>
      </c>
      <c r="K5" s="65">
        <v>603.5</v>
      </c>
      <c r="L5" s="64">
        <v>604</v>
      </c>
      <c r="M5" s="50">
        <v>45783</v>
      </c>
      <c r="N5" s="55">
        <v>1.1325000000000001</v>
      </c>
      <c r="O5" s="52">
        <f t="shared" ref="O5:O10" si="0">1/N5</f>
        <v>0.88300220750551872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733.77777777777783</v>
      </c>
      <c r="E6" s="20">
        <f>SUM(E4:E5)</f>
        <v>688.77777777777783</v>
      </c>
      <c r="F6" s="20">
        <f>SUM(F4:F5)</f>
        <v>627</v>
      </c>
      <c r="G6" s="20">
        <f>SUM(G4:G5)</f>
        <v>621.55555555555554</v>
      </c>
      <c r="H6" s="50">
        <v>45784</v>
      </c>
      <c r="I6" s="65">
        <v>655.75</v>
      </c>
      <c r="J6" s="65">
        <v>655.75</v>
      </c>
      <c r="K6" s="65">
        <v>591.25</v>
      </c>
      <c r="L6" s="65">
        <v>591.5</v>
      </c>
      <c r="M6" s="50">
        <v>45784</v>
      </c>
      <c r="N6" s="55">
        <v>1.1359999999999999</v>
      </c>
      <c r="O6" s="52">
        <f t="shared" si="0"/>
        <v>0.88028169014084512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0.88990000000000002</v>
      </c>
      <c r="E7" s="21">
        <f>O15</f>
        <v>0.88990000000000002</v>
      </c>
      <c r="F7" s="21">
        <f>O15</f>
        <v>0.88990000000000002</v>
      </c>
      <c r="G7" s="21">
        <f>O15</f>
        <v>0.88990000000000002</v>
      </c>
      <c r="H7" s="50">
        <v>45785</v>
      </c>
      <c r="I7" s="65">
        <v>670.75</v>
      </c>
      <c r="J7" s="65">
        <v>670.75</v>
      </c>
      <c r="K7" s="65">
        <v>603</v>
      </c>
      <c r="L7" s="65">
        <v>602</v>
      </c>
      <c r="M7" s="50">
        <v>45785</v>
      </c>
      <c r="N7" s="55">
        <v>1.1296999999999999</v>
      </c>
      <c r="O7" s="52">
        <f t="shared" si="0"/>
        <v>0.88519075860848018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652.99</v>
      </c>
      <c r="E8" s="19">
        <f>ROUND(E6*E7,2)</f>
        <v>612.94000000000005</v>
      </c>
      <c r="F8" s="19">
        <f>ROUND(F6*F7,2)</f>
        <v>557.97</v>
      </c>
      <c r="G8" s="19">
        <f>ROUND(G6*G7,2)</f>
        <v>553.12</v>
      </c>
      <c r="H8" s="50">
        <v>45786</v>
      </c>
      <c r="I8" s="66">
        <v>679.75</v>
      </c>
      <c r="J8" s="66">
        <v>679.75</v>
      </c>
      <c r="K8" s="66">
        <v>611.25</v>
      </c>
      <c r="L8" s="66">
        <v>610</v>
      </c>
      <c r="M8" s="50">
        <v>45786</v>
      </c>
      <c r="N8" s="55">
        <v>1.1252</v>
      </c>
      <c r="O8" s="52">
        <f t="shared" si="0"/>
        <v>0.88873089228581592</v>
      </c>
    </row>
    <row r="9" spans="1:16" ht="14.25" x14ac:dyDescent="0.2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45789</v>
      </c>
      <c r="I9" s="64">
        <v>691</v>
      </c>
      <c r="J9" s="64">
        <v>691</v>
      </c>
      <c r="K9" s="65">
        <v>623.25</v>
      </c>
      <c r="L9" s="65">
        <v>621.75</v>
      </c>
      <c r="M9" s="50">
        <v>45789</v>
      </c>
      <c r="N9" s="55">
        <v>1.1106</v>
      </c>
      <c r="O9" s="52">
        <f t="shared" si="0"/>
        <v>0.90041419052764271</v>
      </c>
      <c r="P9" s="16"/>
    </row>
    <row r="10" spans="1:16" ht="14.25" x14ac:dyDescent="0.2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45790</v>
      </c>
      <c r="I10" s="66">
        <v>702.5</v>
      </c>
      <c r="J10" s="66">
        <v>702.5</v>
      </c>
      <c r="K10" s="66">
        <v>635.25</v>
      </c>
      <c r="L10" s="66">
        <v>633</v>
      </c>
      <c r="M10" s="50">
        <v>45790</v>
      </c>
      <c r="N10" s="55">
        <v>1.1112</v>
      </c>
      <c r="O10" s="52">
        <f t="shared" si="0"/>
        <v>0.89992800575953924</v>
      </c>
    </row>
    <row r="11" spans="1:16" ht="14.25" x14ac:dyDescent="0.2">
      <c r="A11" s="13">
        <v>4</v>
      </c>
      <c r="B11" s="22" t="s">
        <v>28</v>
      </c>
      <c r="C11" s="23" t="s">
        <v>29</v>
      </c>
      <c r="D11" s="24">
        <f>ROUND(D8*D10,3)</f>
        <v>0.504</v>
      </c>
      <c r="E11" s="24">
        <f>ROUND(E8*E10,3)</f>
        <v>0.47299999999999998</v>
      </c>
      <c r="F11" s="24">
        <f>ROUND(F8*F10,3)</f>
        <v>0.47399999999999998</v>
      </c>
      <c r="G11" s="24">
        <f>ROUND(G8*G10,3)</f>
        <v>0.47</v>
      </c>
      <c r="H11" s="50">
        <v>45791</v>
      </c>
      <c r="I11" s="66">
        <v>702</v>
      </c>
      <c r="J11" s="66">
        <v>702</v>
      </c>
      <c r="K11" s="66">
        <v>641.5</v>
      </c>
      <c r="L11" s="66">
        <v>637</v>
      </c>
      <c r="M11" s="50">
        <v>45791</v>
      </c>
      <c r="N11" s="55">
        <v>1.1214</v>
      </c>
      <c r="O11" s="52">
        <f>1/N11</f>
        <v>0.89174246477617269</v>
      </c>
    </row>
    <row r="12" spans="1:16" ht="14.25" x14ac:dyDescent="0.2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45792</v>
      </c>
      <c r="I12" s="66">
        <v>690.75</v>
      </c>
      <c r="J12" s="66">
        <v>690.75</v>
      </c>
      <c r="K12" s="66">
        <v>635</v>
      </c>
      <c r="L12" s="67">
        <v>629.25</v>
      </c>
      <c r="M12" s="50">
        <v>45792</v>
      </c>
      <c r="N12" s="55">
        <v>1.1185</v>
      </c>
      <c r="O12" s="52">
        <f>1/N12</f>
        <v>0.89405453732677687</v>
      </c>
    </row>
    <row r="13" spans="1:16" ht="14.25" x14ac:dyDescent="0.2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6">
        <v>45793</v>
      </c>
      <c r="I13" s="67">
        <v>693</v>
      </c>
      <c r="J13" s="68">
        <v>693</v>
      </c>
      <c r="K13" s="68">
        <v>631.5</v>
      </c>
      <c r="L13" s="69">
        <v>625</v>
      </c>
      <c r="M13" s="56">
        <v>45793</v>
      </c>
      <c r="N13" s="55">
        <v>1.1194</v>
      </c>
      <c r="O13" s="52">
        <f>1/N13</f>
        <v>0.89333571556190816</v>
      </c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1E-3</v>
      </c>
      <c r="G14" s="21">
        <f>ROUND(1.3*G7*G10,4)</f>
        <v>1E-3</v>
      </c>
      <c r="H14" s="54"/>
      <c r="I14" s="51"/>
      <c r="J14" s="53"/>
      <c r="K14" s="53"/>
      <c r="L14" s="51"/>
      <c r="M14" s="54"/>
      <c r="N14" s="34"/>
      <c r="O14" s="35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0.252</v>
      </c>
      <c r="E15" s="28">
        <f t="shared" ref="E15:F15" si="1">ROUND((E11+E12+E13+E14+E16+E17+E26)*0.21,3)</f>
        <v>0.245</v>
      </c>
      <c r="F15" s="28">
        <f t="shared" si="1"/>
        <v>0.223</v>
      </c>
      <c r="G15" s="28">
        <f>ROUND((G11+G12+G13+G14+G16+G26)*0.21,3)</f>
        <v>0.21299999999999999</v>
      </c>
      <c r="H15" s="29"/>
      <c r="I15" s="30">
        <f>AVERAGE(I4:I13)</f>
        <v>683.77777777777783</v>
      </c>
      <c r="J15" s="30">
        <f>AVERAGE(J4:J13)</f>
        <v>683.77777777777783</v>
      </c>
      <c r="K15" s="30">
        <f>AVERAGE(K4:K13)</f>
        <v>619.5</v>
      </c>
      <c r="L15" s="30">
        <f>AVERAGE(L4:L13)</f>
        <v>617.05555555555554</v>
      </c>
      <c r="M15" s="31"/>
      <c r="N15" s="31"/>
      <c r="O15" s="32">
        <f>ROUND(AVERAGE(O2:O11),4)</f>
        <v>0.88990000000000002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0.83190000000000008</v>
      </c>
      <c r="E18" s="40">
        <f>SUM(E12:E17)</f>
        <v>0.82490000000000008</v>
      </c>
      <c r="F18" s="41">
        <f>SUM(F12:F17)</f>
        <v>0.69400000000000006</v>
      </c>
      <c r="G18" s="40">
        <f>SUM(G12:G17)</f>
        <v>0.65399999999999991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5.0400000000000005E-5</v>
      </c>
      <c r="E19" s="21">
        <f t="shared" ref="E19:G19" si="2">0.01*E11/100</f>
        <v>4.7299999999999998E-5</v>
      </c>
      <c r="F19" s="21">
        <f t="shared" si="2"/>
        <v>4.74E-5</v>
      </c>
      <c r="G19" s="21">
        <f t="shared" si="2"/>
        <v>4.7000000000000004E-5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5.0000000000000001E-3</v>
      </c>
      <c r="E22" s="21">
        <f>ROUND(E11*0.01,4)</f>
        <v>4.7000000000000002E-3</v>
      </c>
      <c r="F22" s="21">
        <f>ROUND(F11*0.01,4)</f>
        <v>4.7000000000000002E-3</v>
      </c>
      <c r="G22" s="21">
        <f>ROUND(G11*0.01,4)</f>
        <v>4.7000000000000002E-3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0.1147504</v>
      </c>
      <c r="E26" s="40">
        <f>SUM(E19:E25)</f>
        <v>0.11554730000000001</v>
      </c>
      <c r="F26" s="40">
        <f>SUM(F19:F25)</f>
        <v>0.1167474</v>
      </c>
      <c r="G26" s="40">
        <f>SUM(G19:G25)</f>
        <v>0.10474700000000001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1.4506504</v>
      </c>
      <c r="E27" s="42">
        <f>SUM(E11+E18+E26)</f>
        <v>1.4134473000000001</v>
      </c>
      <c r="F27" s="42">
        <f>SUM(F11+F18+F26)</f>
        <v>1.2847474000000001</v>
      </c>
      <c r="G27" s="42">
        <f>SUM(G11+G18+G26)</f>
        <v>1.2287469999999998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1.45</v>
      </c>
      <c r="E28" s="46">
        <f>ROUND(E27,2)</f>
        <v>1.41</v>
      </c>
      <c r="F28" s="46">
        <f>ROUND(F27,2)</f>
        <v>1.28</v>
      </c>
      <c r="G28" s="47">
        <f>ROUND(G27,2)</f>
        <v>1.23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3" t="s">
        <v>51</v>
      </c>
      <c r="B29" s="63"/>
      <c r="C29" s="17" t="s">
        <v>29</v>
      </c>
      <c r="D29" s="57">
        <v>1.43</v>
      </c>
      <c r="E29" s="58">
        <v>1.39</v>
      </c>
      <c r="F29" s="58">
        <v>1.28</v>
      </c>
      <c r="G29" s="59">
        <v>1.22</v>
      </c>
      <c r="H29" s="4"/>
      <c r="I29" s="4"/>
      <c r="J29" s="4"/>
      <c r="K29" s="4"/>
      <c r="L29" s="4"/>
      <c r="M29" s="4"/>
    </row>
    <row r="30" spans="1:15" ht="13.9" customHeight="1" x14ac:dyDescent="0.2">
      <c r="A30" s="63" t="s">
        <v>52</v>
      </c>
      <c r="B30" s="63"/>
      <c r="C30" s="17" t="s">
        <v>29</v>
      </c>
      <c r="D30" s="48">
        <f>D28-D29</f>
        <v>2.0000000000000018E-2</v>
      </c>
      <c r="E30" s="48">
        <f>E28-E29</f>
        <v>2.0000000000000018E-2</v>
      </c>
      <c r="F30" s="48">
        <f>F28-F29</f>
        <v>0</v>
      </c>
      <c r="G30" s="48">
        <f>G28-G29</f>
        <v>1.0000000000000009E-2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2025-03-25T08:41:41Z</cp:lastPrinted>
  <dcterms:created xsi:type="dcterms:W3CDTF">2024-09-23T06:54:56Z</dcterms:created>
  <dcterms:modified xsi:type="dcterms:W3CDTF">2025-05-19T06:28:49Z</dcterms:modified>
</cp:coreProperties>
</file>