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a56e525aacfc0e/Desktop/"/>
    </mc:Choice>
  </mc:AlternateContent>
  <xr:revisionPtr revIDLastSave="0" documentId="8_{66CC95F0-5664-4A9F-B7C6-5ECA0CF0626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 (2)" sheetId="1" r:id="rId1"/>
  </sheets>
  <definedNames>
    <definedName name="clan_2" localSheetId="0">'Sheet1 (2)'!$B$46</definedName>
    <definedName name="clan_4" localSheetId="0">'Sheet1 (2)'!$B$51</definedName>
    <definedName name="sadrzaj1" localSheetId="0">'Sheet1 (2)'!$C$39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/>
  <c r="O4" i="1" l="1"/>
  <c r="O5" i="1"/>
  <c r="O6" i="1" l="1"/>
  <c r="O15" i="1" l="1"/>
  <c r="L15" i="1"/>
  <c r="J15" i="1"/>
  <c r="I15" i="1"/>
  <c r="G4" i="1" l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M30" i="1" s="1"/>
  <c r="E8" i="1"/>
  <c r="E11" i="1" s="1"/>
  <c r="G8" i="1"/>
  <c r="G11" i="1" s="1"/>
  <c r="D8" i="1"/>
  <c r="D11" i="1" s="1"/>
  <c r="M22" i="1" l="1"/>
  <c r="M21" i="1"/>
  <c r="M24" i="1"/>
  <c r="M26" i="1"/>
  <c r="M27" i="1"/>
  <c r="M23" i="1"/>
  <c r="M25" i="1"/>
  <c r="M28" i="1"/>
  <c r="M29" i="1"/>
  <c r="F15" i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M33" i="1" l="1"/>
  <c r="M32" i="1"/>
  <c r="M44" i="1"/>
  <c r="M43" i="1"/>
  <c r="M45" i="1"/>
  <c r="M52" i="1"/>
  <c r="M46" i="1"/>
  <c r="M47" i="1"/>
  <c r="M49" i="1"/>
  <c r="M48" i="1"/>
  <c r="M50" i="1"/>
  <c r="M51" i="1"/>
  <c r="M35" i="1"/>
  <c r="M34" i="1"/>
  <c r="M36" i="1"/>
  <c r="M40" i="1"/>
  <c r="M37" i="1"/>
  <c r="M38" i="1"/>
  <c r="M39" i="1"/>
  <c r="M41" i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<sst xmlns="http://schemas.openxmlformats.org/spreadsheetml/2006/main" count="83" uniqueCount="61">
  <si>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</si>
  <si>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</si>
  <si>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</si>
  <si>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</si>
  <si>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</si>
  <si>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</si>
  <si>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</si>
  <si>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</si>
  <si>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</si>
  <si>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</si>
  <si>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</si>
  <si>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</si>
  <si>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</si>
  <si>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</si>
  <si>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</si>
  <si>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</si>
  <si>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</si>
  <si>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</si>
  <si>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</si>
  <si>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</si>
  <si>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</si>
  <si>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</si>
  <si>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</si>
  <si>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</si>
  <si>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</si>
  <si>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</si>
  <si>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</si>
  <si>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</si>
  <si>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</si>
  <si>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</si>
  <si>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</si>
  <si>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</si>
  <si>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</si>
  <si>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</si>
  <si>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</si>
  <si>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</si>
  <si>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</si>
  <si>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</si>
  <si>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</si>
  <si>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</si>
  <si>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</si>
  <si>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</si>
  <si>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</si>
  <si>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</si>
  <si>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</si>
  <si>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</si>
  <si>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</si>
  <si>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</si>
  <si>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</si>
  <si>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</si>
  <si>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</si>
  <si>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</si>
  <si>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</si>
  <si>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Bez sniženja akcize</t>
  </si>
  <si>
    <t>% akcize</t>
  </si>
  <si>
    <t>izračunato</t>
  </si>
  <si>
    <t>Sa smanjenom akcizom</t>
  </si>
  <si>
    <t>Dizel</t>
  </si>
  <si>
    <t>Benzin 95</t>
  </si>
  <si>
    <t>Benzin 98</t>
  </si>
  <si>
    <t>Obračun od 01.06.2026.-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</si>
</sst>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80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/>
    </xf>
    <xf numFmtId="2" fontId="1" fillId="0" borderId="0" xfId="1" applyNumberFormat="1" applyAlignment="1">
      <alignment horizontal="center"/>
    </xf>
    <xf numFmtId="0" fontId="0" fillId="7" borderId="0" xfId="0" applyFill="1"/>
    <xf numFmtId="2" fontId="0" fillId="0" borderId="0" xfId="0" applyNumberFormat="1"/>
    <xf numFmtId="16" fontId="0" fillId="0" borderId="0" xfId="0" applyNumberForma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/>
    <xf numFmtId="165" fontId="4" fillId="8" borderId="0" xfId="1" applyNumberFormat="1" applyFont="1" applyFill="1"/>
    <xf numFmtId="164" fontId="4" fillId="7" borderId="0" xfId="1" applyNumberFormat="1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quotePrefix="1" applyNumberFormat="1" applyFont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center"/>
    </xf>
    <xf numFmtId="2" fontId="22" fillId="9" borderId="0" xfId="0" applyNumberFormat="1" applyFont="1" applyFill="1" applyAlignment="1">
      <alignment horizontal="center"/>
    </xf>
    <xf numFmtId="2" fontId="22" fillId="9" borderId="0" xfId="0" quotePrefix="1" applyNumberFormat="1" applyFont="1" applyFill="1" applyAlignment="1">
      <alignment horizontal="center"/>
    </xf>
    <xf numFmtId="2" fontId="1" fillId="0" borderId="0" xfId="0" applyNumberFormat="1" applyFont="1"/>
    <xf numFmtId="165" fontId="2" fillId="9" borderId="0" xfId="0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="84" zoomScaleNormal="84" workbookViewId="0">
      <pane ySplit="3" topLeftCell="A4" activePane="bottomLeft" state="frozen"/>
      <selection pane="bottomLeft" activeCell="AB38" sqref="AB38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1.28515625" style="44" customWidth="1"/>
    <col min="10" max="10" width="14.140625" style="44" customWidth="1"/>
    <col min="11" max="12" width="13.140625" style="44" customWidth="1"/>
    <col min="14" max="14" width="11.5703125" customWidth="1"/>
    <col min="15" max="15" width="21" customWidth="1"/>
    <col min="19" max="19" width="16.140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77" t="s">
        <v>60</v>
      </c>
      <c r="C1" s="77"/>
      <c r="D1" s="77"/>
      <c r="E1" s="77"/>
      <c r="F1" s="77"/>
      <c r="G1" s="77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1030</v>
      </c>
      <c r="E4" s="15">
        <f>J15</f>
        <v>1030</v>
      </c>
      <c r="F4" s="15">
        <f>K15</f>
        <v>1106.4000000000001</v>
      </c>
      <c r="G4" s="15">
        <f>L15</f>
        <v>1090.45</v>
      </c>
      <c r="H4" s="66">
        <v>46174</v>
      </c>
      <c r="I4" s="75">
        <v>1053</v>
      </c>
      <c r="J4" s="75">
        <v>1053</v>
      </c>
      <c r="K4" s="75">
        <v>1106.75</v>
      </c>
      <c r="L4" s="75">
        <v>1098</v>
      </c>
      <c r="M4" s="66">
        <v>46174</v>
      </c>
      <c r="N4" s="54">
        <v>1.1646000000000001</v>
      </c>
      <c r="O4" s="70">
        <f>ROUND(1/N4,4)</f>
        <v>0.85870000000000002</v>
      </c>
      <c r="T4" s="51"/>
      <c r="U4" s="51"/>
      <c r="V4" s="51"/>
      <c r="W4" s="51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66">
        <v>46175</v>
      </c>
      <c r="I5" s="52">
        <v>1023.5</v>
      </c>
      <c r="J5" s="52">
        <v>1023.5</v>
      </c>
      <c r="K5" s="52">
        <v>1089.5</v>
      </c>
      <c r="L5" s="52">
        <v>1079.25</v>
      </c>
      <c r="M5" s="66">
        <v>46175</v>
      </c>
      <c r="N5" s="54">
        <v>1.1649</v>
      </c>
      <c r="O5" s="70">
        <f>ROUND(1/N5,4)</f>
        <v>0.85840000000000005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1080</v>
      </c>
      <c r="E6" s="19">
        <f>SUM(E4:E5)</f>
        <v>1035</v>
      </c>
      <c r="F6" s="19">
        <f>SUM(F4:F5)</f>
        <v>1113.9000000000001</v>
      </c>
      <c r="G6" s="19">
        <f>SUM(G4:G5)</f>
        <v>1094.95</v>
      </c>
      <c r="H6" s="66">
        <v>46176</v>
      </c>
      <c r="I6" s="52">
        <v>1033.5</v>
      </c>
      <c r="J6" s="52">
        <v>1033.5</v>
      </c>
      <c r="K6" s="52">
        <v>1143.25</v>
      </c>
      <c r="L6" s="52">
        <v>1128.5</v>
      </c>
      <c r="M6" s="66">
        <v>46176</v>
      </c>
      <c r="N6" s="54">
        <v>1.1614</v>
      </c>
      <c r="O6" s="70">
        <f t="shared" ref="O6:O8" si="0">ROUND(1/N6,4)</f>
        <v>0.86099999999999999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58">
        <f>O15</f>
        <v>0.85929999999999995</v>
      </c>
      <c r="E7" s="58">
        <f>O15</f>
        <v>0.85929999999999995</v>
      </c>
      <c r="F7" s="58">
        <f>O15</f>
        <v>0.85929999999999995</v>
      </c>
      <c r="G7" s="58">
        <f>O15</f>
        <v>0.85929999999999995</v>
      </c>
      <c r="H7" s="66">
        <v>46177</v>
      </c>
      <c r="I7" s="52">
        <v>1033.25</v>
      </c>
      <c r="J7" s="52">
        <v>1033.25</v>
      </c>
      <c r="K7" s="52">
        <v>1104.75</v>
      </c>
      <c r="L7" s="52">
        <v>1082.75</v>
      </c>
      <c r="M7" s="66">
        <v>46177</v>
      </c>
      <c r="N7" s="57">
        <v>1.1639999999999999</v>
      </c>
      <c r="O7" s="70">
        <f t="shared" si="0"/>
        <v>0.85909999999999997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928.04</v>
      </c>
      <c r="E8" s="18">
        <f>ROUND(E6*E7,2)</f>
        <v>889.38</v>
      </c>
      <c r="F8" s="18">
        <f>ROUND(F6*F7,2)</f>
        <v>957.17</v>
      </c>
      <c r="G8" s="18">
        <f>ROUND(G6*G7,2)</f>
        <v>940.89</v>
      </c>
      <c r="H8" s="66">
        <v>46178</v>
      </c>
      <c r="I8" s="52">
        <v>1006.75</v>
      </c>
      <c r="J8" s="52">
        <v>1006.75</v>
      </c>
      <c r="K8" s="52">
        <v>1087.75</v>
      </c>
      <c r="L8" s="52">
        <v>1063.75</v>
      </c>
      <c r="M8" s="66">
        <v>46178</v>
      </c>
      <c r="N8" s="57">
        <v>1.1639999999999999</v>
      </c>
      <c r="O8" s="70">
        <f t="shared" si="0"/>
        <v>0.85909999999999997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3"/>
      <c r="I9" s="52"/>
      <c r="J9" s="52"/>
      <c r="K9" s="52"/>
      <c r="L9" s="52"/>
      <c r="M9" s="53"/>
      <c r="N9" s="54"/>
      <c r="O9" s="55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3"/>
      <c r="I10" s="52"/>
      <c r="J10" s="52"/>
      <c r="K10" s="52"/>
      <c r="L10" s="52"/>
      <c r="M10" s="53"/>
      <c r="N10" s="54"/>
      <c r="O10" s="55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0.71599999999999997</v>
      </c>
      <c r="E11" s="23">
        <f>ROUND(E8*E10,3)</f>
        <v>0.68700000000000006</v>
      </c>
      <c r="F11" s="23">
        <f>ROUND(F8*F10,3)</f>
        <v>0.81399999999999995</v>
      </c>
      <c r="G11" s="23">
        <f>ROUND(G8*G10,3)</f>
        <v>0.8</v>
      </c>
      <c r="H11" s="53"/>
      <c r="I11" s="52"/>
      <c r="J11" s="52"/>
      <c r="K11" s="52"/>
      <c r="L11" s="52"/>
      <c r="M11" s="53"/>
      <c r="N11" s="57"/>
      <c r="O11" s="55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3"/>
      <c r="I12" s="52"/>
      <c r="J12" s="52"/>
      <c r="K12" s="52"/>
      <c r="L12" s="52"/>
      <c r="M12" s="53"/>
      <c r="N12" s="54"/>
      <c r="O12" s="55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3"/>
      <c r="I13" s="52"/>
      <c r="J13" s="52"/>
      <c r="K13" s="52"/>
      <c r="L13" s="52"/>
      <c r="M13" s="53"/>
      <c r="N13" s="54"/>
      <c r="O13" s="55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53"/>
      <c r="I14" s="49"/>
      <c r="J14" s="50"/>
      <c r="K14" s="50"/>
      <c r="L14" s="49"/>
      <c r="M14" s="45"/>
      <c r="N14" s="32"/>
      <c r="O14" s="30"/>
    </row>
    <row r="15" spans="1:23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0.29099999999999998</v>
      </c>
      <c r="E15" s="26">
        <f t="shared" ref="E15:F15" si="1">ROUND((E11+E12+E13+E14+E16+E17+E26)*0.21,3)</f>
        <v>0.28499999999999998</v>
      </c>
      <c r="F15" s="26">
        <f t="shared" si="1"/>
        <v>0.29499999999999998</v>
      </c>
      <c r="G15" s="26">
        <f>ROUND((G11+G12+G13+G14+G16+G26)*0.21,3)</f>
        <v>0.28399999999999997</v>
      </c>
      <c r="H15" s="27"/>
      <c r="I15" s="28">
        <f>AVERAGE(I4:I13)</f>
        <v>1030</v>
      </c>
      <c r="J15" s="28">
        <f>AVERAGE(J4:J13)</f>
        <v>1030</v>
      </c>
      <c r="K15" s="28">
        <f>AVERAGE(K4:K13)</f>
        <v>1106.4000000000001</v>
      </c>
      <c r="L15" s="28">
        <f>AVERAGE(L4:L13)</f>
        <v>1090.45</v>
      </c>
      <c r="M15" s="29"/>
      <c r="N15" s="29"/>
      <c r="O15" s="71">
        <f>ROUND(AVERAGE(O2:O13),4)</f>
        <v>0.85929999999999995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59">
        <v>0.52154999999999996</v>
      </c>
      <c r="E16" s="59">
        <v>0.52154999999999996</v>
      </c>
      <c r="F16" s="59">
        <v>0.44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79"/>
      <c r="J17" s="79"/>
      <c r="K17" s="62"/>
      <c r="L17" s="62"/>
      <c r="M17" s="63"/>
      <c r="N17" s="63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0.84345000000000003</v>
      </c>
      <c r="E18" s="36">
        <f>SUM(E12:E17)</f>
        <v>0.83745000000000003</v>
      </c>
      <c r="F18" s="36">
        <f>SUM(F12:F17)</f>
        <v>0.76590000000000003</v>
      </c>
      <c r="G18" s="36">
        <f>SUM(G12:G17)</f>
        <v>0.72489999999999988</v>
      </c>
      <c r="H18" s="4"/>
      <c r="I18" s="62"/>
      <c r="J18" s="62"/>
      <c r="K18" s="65"/>
      <c r="L18" s="62"/>
      <c r="M18" s="62"/>
      <c r="N18" s="62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0">
        <v>1.1000000000000001E-3</v>
      </c>
      <c r="E19" s="60">
        <v>1.1000000000000001E-3</v>
      </c>
      <c r="F19" s="60">
        <v>1.1000000000000001E-3</v>
      </c>
      <c r="G19" s="60">
        <v>1.1000000000000001E-3</v>
      </c>
      <c r="H19" s="4"/>
      <c r="I19" s="79" t="s">
        <v>53</v>
      </c>
      <c r="J19" s="79"/>
      <c r="K19" s="62" t="s">
        <v>54</v>
      </c>
      <c r="L19" s="62" t="s">
        <v>55</v>
      </c>
      <c r="M19" s="63" t="s">
        <v>56</v>
      </c>
      <c r="N19" s="63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60">
        <v>2.5000000000000001E-3</v>
      </c>
      <c r="E20" s="58">
        <v>2.5000000000000001E-3</v>
      </c>
      <c r="F20" s="58">
        <v>2.7000000000000001E-3</v>
      </c>
      <c r="G20" s="58">
        <v>2.7000000000000001E-3</v>
      </c>
      <c r="H20" s="4"/>
      <c r="I20" s="62"/>
      <c r="J20" s="62"/>
      <c r="K20" s="62"/>
      <c r="L20" s="62"/>
      <c r="M20" s="62"/>
      <c r="N20" s="62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62" t="s">
        <v>57</v>
      </c>
      <c r="J21" s="64">
        <v>0.44</v>
      </c>
      <c r="K21" s="62">
        <v>-5</v>
      </c>
      <c r="L21" s="62">
        <v>0.41799999999999998</v>
      </c>
      <c r="M21" s="64">
        <f>(F11+F14+L21+F17+F26)+ROUND((F11+F14+L21+F17+F26)*0.21,3)</f>
        <v>1.6750999999999998</v>
      </c>
      <c r="N21" s="62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7.1999999999999998E-3</v>
      </c>
      <c r="E22" s="20">
        <f>ROUND(E11*0.01,4)</f>
        <v>6.8999999999999999E-3</v>
      </c>
      <c r="F22" s="20">
        <f>ROUND(F11*0.01,4)</f>
        <v>8.0999999999999996E-3</v>
      </c>
      <c r="G22" s="20">
        <f>ROUND(G11*0.01,4)</f>
        <v>8.0000000000000002E-3</v>
      </c>
      <c r="H22" s="4"/>
      <c r="K22" s="62">
        <v>-10</v>
      </c>
      <c r="L22" s="62">
        <v>0.39600000000000002</v>
      </c>
      <c r="M22" s="64">
        <f>(F11+F14+L22+F17+F26)+ROUND((F11+F14+L22+F17+F26)*0.21,3)</f>
        <v>1.6481000000000001</v>
      </c>
      <c r="N22" s="62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K23" s="62">
        <v>-15</v>
      </c>
      <c r="L23" s="62">
        <v>0.374</v>
      </c>
      <c r="M23" s="64">
        <f>(F11+F14+L23+F17+F26)+ROUND((F11+F14+L23+F17+F26)*0.21,3)</f>
        <v>1.6210999999999998</v>
      </c>
      <c r="N23" s="62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62"/>
      <c r="J24" s="62"/>
      <c r="K24" s="62">
        <v>-20</v>
      </c>
      <c r="L24" s="62">
        <v>0.35199999999999998</v>
      </c>
      <c r="M24" s="64">
        <f>(F11+F14+L24+F17+F26)+ROUND((F11+F14+L24+F17+F26)*0.21,3)</f>
        <v>1.5951</v>
      </c>
      <c r="N24" s="62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62"/>
      <c r="J25" s="62"/>
      <c r="K25" s="62">
        <v>-25</v>
      </c>
      <c r="L25" s="67">
        <v>0.33</v>
      </c>
      <c r="M25" s="64">
        <f>(F11+F14+L25+F17+F26)+ROUND((F11+F14+L25+F17+F26)*0.21,3)</f>
        <v>1.5681</v>
      </c>
      <c r="N25" s="62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0.11910000000000001</v>
      </c>
      <c r="E26" s="36">
        <f>SUM(E19:E25)</f>
        <v>0.1188</v>
      </c>
      <c r="F26" s="36">
        <f>SUM(F19:F25)</f>
        <v>0.1212</v>
      </c>
      <c r="G26" s="36">
        <f>SUM(G19:G25)</f>
        <v>0.1091</v>
      </c>
      <c r="H26" s="4"/>
      <c r="I26" s="62"/>
      <c r="J26" s="62"/>
      <c r="K26" s="62">
        <v>-30</v>
      </c>
      <c r="L26" s="62">
        <v>0.308</v>
      </c>
      <c r="M26" s="64">
        <f>(F11+F14+L26+F17+F26)+ROUND((F11+F14+L26+F17+F26)*0.21,3)</f>
        <v>1.5421</v>
      </c>
      <c r="N26" s="62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1.67855</v>
      </c>
      <c r="E27" s="37">
        <f>SUM(E11+E18+E26)</f>
        <v>1.6432500000000001</v>
      </c>
      <c r="F27" s="37">
        <f>SUM(F11+F18+F26)</f>
        <v>1.7010999999999998</v>
      </c>
      <c r="G27" s="37">
        <f>SUM(G11+G18+G26)</f>
        <v>1.6339999999999999</v>
      </c>
      <c r="H27" s="4"/>
      <c r="I27" s="62"/>
      <c r="J27" s="62"/>
      <c r="K27" s="62">
        <v>-35</v>
      </c>
      <c r="L27" s="62">
        <v>0.28599999999999998</v>
      </c>
      <c r="M27" s="64">
        <f>(F11+F14+L27+F17+F26)+ROUND((F11+F14+L27+F17+F26)*0.21,3)</f>
        <v>1.5150999999999999</v>
      </c>
      <c r="N27" s="62"/>
      <c r="O27" s="4"/>
    </row>
    <row r="28" spans="1:15" ht="13.9" customHeight="1" x14ac:dyDescent="0.2">
      <c r="A28" s="38" t="s">
        <v>48</v>
      </c>
      <c r="B28" s="39" t="s">
        <v>49</v>
      </c>
      <c r="C28" s="40" t="s">
        <v>29</v>
      </c>
      <c r="D28" s="41">
        <f>ROUND(D27,2)</f>
        <v>1.68</v>
      </c>
      <c r="E28" s="41">
        <f>ROUND(E27,2)</f>
        <v>1.64</v>
      </c>
      <c r="F28" s="41">
        <f>ROUND(F27,2)</f>
        <v>1.7</v>
      </c>
      <c r="G28" s="42">
        <f>ROUND(G27,2)</f>
        <v>1.63</v>
      </c>
      <c r="H28" s="4"/>
      <c r="I28" s="62"/>
      <c r="J28" s="62"/>
      <c r="K28" s="62">
        <v>-40</v>
      </c>
      <c r="L28" s="62">
        <v>0.26400000000000001</v>
      </c>
      <c r="M28" s="64">
        <f>(F11+F14+L28+F17+F26)+ROUND((F11+F14+L28+F17+F26)*0.21,3)</f>
        <v>1.4881</v>
      </c>
      <c r="N28" s="44"/>
      <c r="O28" s="4"/>
    </row>
    <row r="29" spans="1:15" ht="15" customHeight="1" x14ac:dyDescent="0.25">
      <c r="A29" s="78" t="s">
        <v>50</v>
      </c>
      <c r="B29" s="78"/>
      <c r="C29" s="16" t="s">
        <v>29</v>
      </c>
      <c r="D29" s="46">
        <v>1.69</v>
      </c>
      <c r="E29" s="47">
        <v>1.65</v>
      </c>
      <c r="F29" s="47">
        <v>1.66</v>
      </c>
      <c r="G29" s="48">
        <v>1.6</v>
      </c>
      <c r="H29" s="4"/>
      <c r="I29" s="62"/>
      <c r="J29" s="62"/>
      <c r="K29" s="62">
        <v>-45</v>
      </c>
      <c r="L29" s="62">
        <v>0.24199999999999999</v>
      </c>
      <c r="M29" s="64">
        <f>(F11+F14+L29+F17+F26)+ROUND((F11+F14+L29+F17+F26)*0.21,3)</f>
        <v>1.4621</v>
      </c>
    </row>
    <row r="30" spans="1:15" ht="13.9" customHeight="1" x14ac:dyDescent="0.2">
      <c r="A30" s="78" t="s">
        <v>51</v>
      </c>
      <c r="B30" s="78"/>
      <c r="C30" s="16" t="s">
        <v>29</v>
      </c>
      <c r="D30" s="43">
        <f>D28-D29</f>
        <v>-1.0000000000000009E-2</v>
      </c>
      <c r="E30" s="43">
        <f>E28-E29</f>
        <v>-1.0000000000000009E-2</v>
      </c>
      <c r="F30" s="43">
        <f>F28-F29</f>
        <v>4.0000000000000036E-2</v>
      </c>
      <c r="G30" s="43">
        <f>G28-G29</f>
        <v>2.9999999999999805E-2</v>
      </c>
      <c r="H30" s="56"/>
      <c r="I30" s="62"/>
      <c r="J30" s="62"/>
      <c r="K30" s="62">
        <v>-50</v>
      </c>
      <c r="L30" s="67">
        <v>0.22</v>
      </c>
      <c r="M30" s="64">
        <f>(F11+F14+L30+F17+F26)+ROUND((F11+F14+L30+F17+F26)*0.21,3)</f>
        <v>1.4350999999999998</v>
      </c>
    </row>
    <row r="31" spans="1:15" x14ac:dyDescent="0.2">
      <c r="K31" s="65"/>
      <c r="L31" s="62"/>
      <c r="M31" s="44"/>
    </row>
    <row r="32" spans="1:15" x14ac:dyDescent="0.2">
      <c r="B32" s="61"/>
      <c r="I32" s="62" t="s">
        <v>58</v>
      </c>
      <c r="J32" s="68">
        <v>0.54900000000000004</v>
      </c>
      <c r="K32" s="72">
        <v>-5</v>
      </c>
      <c r="L32" s="76">
        <v>0.52154999999999996</v>
      </c>
      <c r="M32" s="74">
        <f>(E11+E14+L32+E17+E26)+ROUND((E11+E14+L32+E17+E26)*0.21,3)</f>
        <v>1.6432499999999999</v>
      </c>
    </row>
    <row r="33" spans="2:13" x14ac:dyDescent="0.2">
      <c r="B33" s="61"/>
      <c r="K33" s="62">
        <v>-10</v>
      </c>
      <c r="L33" s="62">
        <v>0.49399999999999999</v>
      </c>
      <c r="M33" s="69">
        <f>(E11+E14+L33+E17+E26)+ROUND((E11+E14+L33+E17+E26)*0.21,3)</f>
        <v>1.6097000000000001</v>
      </c>
    </row>
    <row r="34" spans="2:13" x14ac:dyDescent="0.2">
      <c r="K34" s="62">
        <v>-15</v>
      </c>
      <c r="L34" s="62">
        <v>0.46700000000000003</v>
      </c>
      <c r="M34" s="69">
        <f>(E11+E14+L34+E17+E26)+ROUND((E11+E14+L34+E17+E26)*0.21,3)</f>
        <v>1.5777000000000001</v>
      </c>
    </row>
    <row r="35" spans="2:13" x14ac:dyDescent="0.2">
      <c r="K35" s="62">
        <v>-20</v>
      </c>
      <c r="L35" s="62">
        <v>0.439</v>
      </c>
      <c r="M35" s="69">
        <f>(E11+E14+L35+E17+E26)+ROUND((E11+E14+L35+E17+E26)*0.21,3)</f>
        <v>1.5437000000000001</v>
      </c>
    </row>
    <row r="36" spans="2:13" x14ac:dyDescent="0.2">
      <c r="K36" s="62">
        <v>-25</v>
      </c>
      <c r="L36" s="62">
        <v>0.41199999999999998</v>
      </c>
      <c r="M36" s="69">
        <f>(E11+E14+L36+E17+E26)+ROUND((E11+E14+L36+E17+E26)*0.21,3)</f>
        <v>1.5107000000000002</v>
      </c>
    </row>
    <row r="37" spans="2:13" x14ac:dyDescent="0.2">
      <c r="K37" s="62">
        <v>-30</v>
      </c>
      <c r="L37" s="62">
        <v>0.38400000000000001</v>
      </c>
      <c r="M37" s="69">
        <f>(E11+E14+L37+E17+E26)+ROUND((E11+E14+L37+E17+E26)*0.21,3)</f>
        <v>1.4767000000000001</v>
      </c>
    </row>
    <row r="38" spans="2:13" x14ac:dyDescent="0.2">
      <c r="K38" s="62">
        <v>-35</v>
      </c>
      <c r="L38" s="62">
        <v>0.35699999999999998</v>
      </c>
      <c r="M38" s="69">
        <f>(E11+E14+L38+E17+E26)+ROUND((E11+E14+L38+E17+E26)*0.21,3)</f>
        <v>1.4447000000000001</v>
      </c>
    </row>
    <row r="39" spans="2:13" x14ac:dyDescent="0.2">
      <c r="K39" s="62">
        <v>-40</v>
      </c>
      <c r="L39" s="62">
        <v>0.32900000000000001</v>
      </c>
      <c r="M39" s="69">
        <f>(E11+E14+L39+E17+E26)+ROUND((E11+E14+L39+E17+E26)*0.21,3)</f>
        <v>1.4107000000000003</v>
      </c>
    </row>
    <row r="40" spans="2:13" x14ac:dyDescent="0.2">
      <c r="K40" s="62">
        <v>-45</v>
      </c>
      <c r="L40" s="62">
        <v>0.30199999999999999</v>
      </c>
      <c r="M40" s="69">
        <f>(E11+E14+L40+E17+E26)+ROUND((E11+E14+L40+E17+E26)*0.21,3)</f>
        <v>1.3776999999999999</v>
      </c>
    </row>
    <row r="41" spans="2:13" x14ac:dyDescent="0.2">
      <c r="K41" s="62">
        <v>-50</v>
      </c>
      <c r="L41" s="62">
        <v>0.27500000000000002</v>
      </c>
      <c r="M41" s="69">
        <f>(E11+E14+L41+E17+E26)+ROUND((E11+E14+L41+E17+E26)*0.21,3)</f>
        <v>1.3447000000000002</v>
      </c>
    </row>
    <row r="43" spans="2:13" x14ac:dyDescent="0.2">
      <c r="K43" s="72">
        <v>-5</v>
      </c>
      <c r="L43" s="76">
        <v>0.52154999999999996</v>
      </c>
      <c r="M43" s="73">
        <f>(D11+D14+L43+D17+D26)+ROUND((D11+D14+L43+D17+D26)*0.21,3)</f>
        <v>1.6785499999999998</v>
      </c>
    </row>
    <row r="44" spans="2:13" x14ac:dyDescent="0.2">
      <c r="K44" s="62">
        <v>-10</v>
      </c>
      <c r="L44" s="62">
        <v>0.49399999999999999</v>
      </c>
      <c r="M44" s="64">
        <f>(D11+D14+L44+D17+D26)+ROUND((D11+D14+L44+D17+D26)*0.21,3)</f>
        <v>1.6460000000000001</v>
      </c>
    </row>
    <row r="45" spans="2:13" x14ac:dyDescent="0.2">
      <c r="I45" s="62" t="s">
        <v>59</v>
      </c>
      <c r="J45" s="68">
        <v>0.54900000000000004</v>
      </c>
      <c r="K45" s="62">
        <v>-15</v>
      </c>
      <c r="L45" s="62">
        <v>0.46700000000000003</v>
      </c>
      <c r="M45" s="69">
        <f>(D11+D14+L45+D17+D26)+ROUND((D11+D14+L45+D17+D26)*0.21,3)</f>
        <v>1.613</v>
      </c>
    </row>
    <row r="46" spans="2:13" x14ac:dyDescent="0.2">
      <c r="K46" s="62">
        <v>-20</v>
      </c>
      <c r="L46" s="62">
        <v>0.439</v>
      </c>
      <c r="M46" s="69">
        <f>(D11+D14+L46+D17+D26)+ROUND((D11+D14+L46+D17+D26)*0.21,3)</f>
        <v>1.579</v>
      </c>
    </row>
    <row r="47" spans="2:13" x14ac:dyDescent="0.2">
      <c r="K47" s="62">
        <v>-25</v>
      </c>
      <c r="L47" s="62">
        <v>0.41199999999999998</v>
      </c>
      <c r="M47" s="69">
        <f>(D11+D14+L47+D17+D26)+ROUND((D11+D14+L47+D17+D26)*0.21,3)</f>
        <v>1.546</v>
      </c>
    </row>
    <row r="48" spans="2:13" x14ac:dyDescent="0.2">
      <c r="K48" s="62">
        <v>-30</v>
      </c>
      <c r="L48" s="62">
        <v>0.38400000000000001</v>
      </c>
      <c r="M48" s="69">
        <f>(D11+D14+L48+D17+D26)+ROUND((D11+D14+L48+D17+D26)*0.21,3)</f>
        <v>1.5129999999999999</v>
      </c>
    </row>
    <row r="49" spans="11:13" x14ac:dyDescent="0.2">
      <c r="K49" s="62">
        <v>-35</v>
      </c>
      <c r="L49" s="62">
        <v>0.35699999999999998</v>
      </c>
      <c r="M49" s="69">
        <f>(D11+D14+L49+D17+D26)+ROUND((D11+D14+L49+D17+D26)*0.21,3)</f>
        <v>1.48</v>
      </c>
    </row>
    <row r="50" spans="11:13" x14ac:dyDescent="0.2">
      <c r="K50" s="62">
        <v>-40</v>
      </c>
      <c r="L50" s="62">
        <v>0.32900000000000001</v>
      </c>
      <c r="M50" s="69">
        <f>(D11+D14+L50+D17+D26)+ROUND((D11+D14+L50+D17+D26)*0.21,3)</f>
        <v>1.4460000000000002</v>
      </c>
    </row>
    <row r="51" spans="11:13" x14ac:dyDescent="0.2">
      <c r="K51" s="62">
        <v>-45</v>
      </c>
      <c r="L51" s="62">
        <v>0.30199999999999999</v>
      </c>
      <c r="M51" s="69">
        <f>(D11+D14+L51+D17+D26)+ROUND((D11+D14+L51+D17+D26)*0.21,3)</f>
        <v>1.4129999999999998</v>
      </c>
    </row>
    <row r="52" spans="11:13" x14ac:dyDescent="0.2">
      <c r="K52" s="62">
        <v>-50</v>
      </c>
      <c r="L52" s="62">
        <v>0.27500000000000002</v>
      </c>
      <c r="M52" s="69">
        <f>(D11+D14+L52+D17+D26)+ROUND((D11+D14+L52+D17+D26)*0.21,3)</f>
        <v>1.381</v>
      </c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 (2)</vt:lpstr>
      <vt:lpstr>'Sheet1 (2)'!clan_2</vt:lpstr>
      <vt:lpstr>'Sheet1 (2)'!clan_4</vt:lpstr>
      <vt:lpstr>'Sheet1 (2)'!sadrzaj1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lazaricevic@gmail.com</cp:lastModifiedBy>
  <cp:lastPrinted>2026-04-03T08:47:31Z</cp:lastPrinted>
  <dcterms:created xsi:type="dcterms:W3CDTF">2024-09-23T06:54:56Z</dcterms:created>
  <dcterms:modified xsi:type="dcterms:W3CDTF">2026-06-06T10:27:50Z</dcterms:modified>
</cp:coreProperties>
</file>