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zorana.sekulic\Desktop\MEIR\GORIVA\MPC GORIVA\"/>
    </mc:Choice>
  </mc:AlternateContent>
  <xr:revisionPtr revIDLastSave="0" documentId="13_ncr:1_{DB320C06-2B14-4D0F-8D06-374FFCB802C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31.07.23-14.08.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K15" i="2" l="1"/>
  <c r="O13" i="2" l="1"/>
  <c r="F4" i="2" l="1"/>
  <c r="L15" i="2"/>
  <c r="G4" i="2" s="1"/>
  <c r="J15" i="2"/>
  <c r="E4" i="2" s="1"/>
  <c r="I15" i="2"/>
  <c r="D4" i="2" s="1"/>
  <c r="O5" i="2" l="1"/>
  <c r="O6" i="2"/>
  <c r="O7" i="2"/>
  <c r="O8" i="2"/>
  <c r="O9" i="2"/>
  <c r="O10" i="2"/>
  <c r="O11" i="2"/>
  <c r="O12" i="2"/>
  <c r="O4" i="2"/>
  <c r="O15" i="2" l="1"/>
  <c r="D7" i="2"/>
  <c r="G10" i="2"/>
  <c r="F10" i="2"/>
  <c r="E10" i="2"/>
  <c r="D10" i="2"/>
  <c r="E6" i="2"/>
  <c r="D6" i="2"/>
  <c r="E7" i="2" l="1"/>
  <c r="F7" i="2"/>
  <c r="F14" i="2" s="1"/>
  <c r="G7" i="2"/>
  <c r="G6" i="2"/>
  <c r="F6" i="2"/>
  <c r="E14" i="2"/>
  <c r="G14" i="2"/>
  <c r="D8" i="2"/>
  <c r="D11" i="2" s="1"/>
  <c r="D22" i="2" s="1"/>
  <c r="D26" i="2" s="1"/>
  <c r="D14" i="2"/>
  <c r="G8" i="2" l="1"/>
  <c r="G11" i="2" s="1"/>
  <c r="G22" i="2" s="1"/>
  <c r="G26" i="2" s="1"/>
  <c r="G15" i="2" s="1"/>
  <c r="G18" i="2" s="1"/>
  <c r="G27" i="2" s="1"/>
  <c r="G28" i="2" s="1"/>
  <c r="G30" i="2" s="1"/>
  <c r="F8" i="2"/>
  <c r="F11" i="2" s="1"/>
  <c r="E8" i="2"/>
  <c r="E11" i="2" s="1"/>
  <c r="E22" i="2" s="1"/>
  <c r="E26" i="2" s="1"/>
  <c r="E18" i="2" s="1"/>
  <c r="E27" i="2" s="1"/>
  <c r="E28" i="2" s="1"/>
  <c r="E30" i="2" s="1"/>
  <c r="D18" i="2"/>
  <c r="D27" i="2" s="1"/>
  <c r="D28" i="2" s="1"/>
  <c r="D30" i="2" s="1"/>
  <c r="F22" i="2" l="1"/>
  <c r="F26" i="2" s="1"/>
  <c r="F15" i="2" s="1"/>
  <c r="F18" i="2" l="1"/>
  <c r="F27" i="2" s="1"/>
  <c r="F28" i="2" s="1"/>
  <c r="F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2CADAB8E-E9F7-4FF1-A829-A16085FFA45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<sst xmlns="http://schemas.openxmlformats.org/spreadsheetml/2006/main" count="78" uniqueCount="55">
  <si>
    <t>datum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</si>
  <si>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</si>
  <si>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</si>
  <si>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</si>
  <si>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</si>
  <si>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</si>
  <si>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</si>
  <si>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</si>
  <si>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</si>
  <si>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</si>
  <si>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</si>
  <si>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</si>
  <si>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</si>
  <si>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</si>
  <si>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</si>
  <si>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</si>
  <si>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</si>
  <si>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</si>
  <si>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</si>
  <si>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</si>
  <si>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</si>
  <si>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</si>
  <si>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</si>
  <si>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</si>
  <si>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</si>
  <si>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</si>
  <si>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</si>
  <si>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</si>
  <si>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</si>
  <si>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</si>
  <si>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</si>
  <si>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</si>
  <si>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</si>
  <si>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</si>
  <si>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</si>
  <si>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</si>
  <si>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</si>
  <si>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</si>
  <si>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</si>
  <si>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Razlika</t>
  </si>
  <si>
    <t>EUROSUPER 98 (Prem Unl 10ppm)</t>
  </si>
  <si>
    <t>EUROSUPER 95 (Prem Unl 10ppm)</t>
  </si>
  <si>
    <t>EURODIESEL (10 ppm ULSD)</t>
  </si>
  <si>
    <t xml:space="preserve">LOŽ ULJE (Gasoil 0,1%) </t>
  </si>
  <si>
    <t>EUROSUPER 98</t>
  </si>
  <si>
    <t>EUROSUPER 95</t>
  </si>
  <si>
    <t>EURODIESEL</t>
  </si>
  <si>
    <t>LOŽ ULJE</t>
  </si>
  <si>
    <t>USD kurs</t>
  </si>
  <si>
    <t>Trenutna MP cijena</t>
  </si>
  <si>
    <t>Avg</t>
  </si>
  <si>
    <t>Obračunski elementi</t>
  </si>
  <si>
    <r>
      <t xml:space="preserve">Uvozna cijena po toni  </t>
    </r>
    <r>
      <rPr>
        <b/>
        <sz val="9"/>
        <rFont val="Arial"/>
        <family val="2"/>
      </rPr>
      <t>(X1 x X2)</t>
    </r>
  </si>
  <si>
    <t>OBRAČUN MALOPRODAJNIH CIJENA NAFTNIH DERIVATA 27.01.2025 - 10.02.2025</t>
  </si>
  <si>
    <t>Naknada za obavezne rezerve naftnih derivata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</si>
</sst>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3366"/>
      <name val="Calibri"/>
      <family val="2"/>
      <charset val="238"/>
      <scheme val="minor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color theme="9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 wrapText="1"/>
    </xf>
    <xf numFmtId="0" fontId="0" fillId="2" borderId="0" xfId="0" applyFill="1" applyBorder="1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/>
    <xf numFmtId="2" fontId="3" fillId="2" borderId="0" xfId="1" applyNumberFormat="1" applyFont="1" applyFill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5" fillId="2" borderId="0" xfId="1" applyFont="1" applyFill="1" applyBorder="1"/>
    <xf numFmtId="2" fontId="2" fillId="2" borderId="0" xfId="1" applyNumberFormat="1" applyFont="1" applyFill="1" applyBorder="1"/>
    <xf numFmtId="2" fontId="3" fillId="2" borderId="0" xfId="1" applyNumberFormat="1" applyFont="1" applyFill="1" applyBorder="1"/>
    <xf numFmtId="164" fontId="2" fillId="2" borderId="0" xfId="1" applyNumberFormat="1" applyFont="1" applyFill="1" applyBorder="1"/>
    <xf numFmtId="165" fontId="2" fillId="2" borderId="0" xfId="1" applyNumberFormat="1" applyFont="1" applyFill="1" applyBorder="1"/>
    <xf numFmtId="164" fontId="3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2" fontId="10" fillId="2" borderId="0" xfId="2" applyNumberFormat="1" applyFont="1" applyFill="1" applyBorder="1"/>
    <xf numFmtId="0" fontId="0" fillId="2" borderId="0" xfId="0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4" fillId="3" borderId="0" xfId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wrapText="1"/>
    </xf>
    <xf numFmtId="0" fontId="18" fillId="6" borderId="0" xfId="1" applyFont="1" applyFill="1" applyBorder="1"/>
    <xf numFmtId="0" fontId="17" fillId="6" borderId="0" xfId="1" applyFont="1" applyFill="1" applyBorder="1" applyAlignment="1">
      <alignment horizontal="center"/>
    </xf>
    <xf numFmtId="165" fontId="17" fillId="6" borderId="0" xfId="1" applyNumberFormat="1" applyFont="1" applyFill="1" applyBorder="1"/>
    <xf numFmtId="0" fontId="17" fillId="2" borderId="0" xfId="1" applyFont="1" applyFill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164" fontId="17" fillId="6" borderId="0" xfId="1" applyNumberFormat="1" applyFont="1" applyFill="1" applyBorder="1"/>
    <xf numFmtId="166" fontId="17" fillId="6" borderId="0" xfId="1" applyNumberFormat="1" applyFont="1" applyFill="1" applyBorder="1"/>
    <xf numFmtId="0" fontId="14" fillId="6" borderId="3" xfId="1" applyFont="1" applyFill="1" applyBorder="1" applyAlignment="1">
      <alignment horizontal="center"/>
    </xf>
    <xf numFmtId="0" fontId="14" fillId="6" borderId="1" xfId="1" applyFont="1" applyFill="1" applyBorder="1"/>
    <xf numFmtId="0" fontId="14" fillId="6" borderId="1" xfId="1" applyFont="1" applyFill="1" applyBorder="1" applyAlignment="1">
      <alignment horizontal="center"/>
    </xf>
    <xf numFmtId="2" fontId="14" fillId="6" borderId="1" xfId="1" applyNumberFormat="1" applyFont="1" applyFill="1" applyBorder="1"/>
    <xf numFmtId="2" fontId="14" fillId="6" borderId="2" xfId="1" applyNumberFormat="1" applyFont="1" applyFill="1" applyBorder="1"/>
    <xf numFmtId="0" fontId="20" fillId="5" borderId="0" xfId="0" applyFont="1" applyFill="1" applyBorder="1" applyAlignment="1">
      <alignment horizontal="center"/>
    </xf>
    <xf numFmtId="164" fontId="11" fillId="5" borderId="0" xfId="0" applyNumberFormat="1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2" fontId="17" fillId="4" borderId="0" xfId="0" applyNumberFormat="1" applyFont="1" applyFill="1" applyBorder="1" applyAlignment="1">
      <alignment horizontal="center"/>
    </xf>
    <xf numFmtId="16" fontId="16" fillId="2" borderId="0" xfId="0" applyNumberFormat="1" applyFont="1" applyFill="1" applyBorder="1" applyAlignment="1">
      <alignment horizontal="center"/>
    </xf>
    <xf numFmtId="2" fontId="16" fillId="2" borderId="0" xfId="0" applyNumberFormat="1" applyFont="1" applyFill="1" applyBorder="1" applyAlignment="1">
      <alignment horizontal="center"/>
    </xf>
    <xf numFmtId="2" fontId="16" fillId="2" borderId="0" xfId="3" applyNumberFormat="1" applyFont="1" applyFill="1" applyBorder="1" applyAlignment="1">
      <alignment horizontal="center"/>
    </xf>
    <xf numFmtId="2" fontId="19" fillId="2" borderId="0" xfId="3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16" fontId="20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4" fontId="11" fillId="2" borderId="0" xfId="3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top"/>
    </xf>
    <xf numFmtId="164" fontId="11" fillId="2" borderId="0" xfId="0" applyNumberFormat="1" applyFont="1" applyFill="1" applyBorder="1" applyAlignment="1">
      <alignment horizontal="center"/>
    </xf>
    <xf numFmtId="0" fontId="15" fillId="3" borderId="0" xfId="1" applyFont="1" applyFill="1" applyBorder="1" applyAlignment="1">
      <alignment horizontal="center" vertical="center" wrapText="1"/>
    </xf>
    <xf numFmtId="2" fontId="2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2" fontId="17" fillId="2" borderId="0" xfId="0" applyNumberFormat="1" applyFont="1" applyFill="1" applyBorder="1" applyAlignment="1">
      <alignment horizontal="center"/>
    </xf>
    <xf numFmtId="0" fontId="14" fillId="3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wrapText="1"/>
    </xf>
    <xf numFmtId="2" fontId="1" fillId="2" borderId="0" xfId="1" applyNumberFormat="1" applyFont="1" applyFill="1" applyBorder="1"/>
    <xf numFmtId="0" fontId="2" fillId="2" borderId="0" xfId="0" applyFont="1" applyFill="1" applyBorder="1" applyAlignment="1">
      <alignment wrapText="1"/>
    </xf>
    <xf numFmtId="0" fontId="3" fillId="2" borderId="0" xfId="1" applyFont="1" applyFill="1" applyBorder="1" applyAlignment="1">
      <alignment horizontal="left" wrapText="1"/>
    </xf>
  </cellXfs>
  <cellStyles count="4">
    <cellStyle name="Normal" xfId="0" builtinId="0"/>
    <cellStyle name="Normal 12" xfId="2" xr:uid="{C0C574FF-9007-4294-BDD1-C916C926E84E}"/>
    <cellStyle name="Normal 2" xfId="3" xr:uid="{EF8CADE0-61E4-4726-91C9-2BB7212EDB06}"/>
    <cellStyle name="Normal_kalkulacija" xfId="1" xr:uid="{08B279C5-01A6-491C-9369-3C17A892F879}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8248-0EBC-474E-B86E-ECB97A6EE4A0}">
  <dimension ref="A1:O30"/>
  <sheetViews>
    <sheetView tabSelected="1" workbookViewId="0">
      <selection activeCell="J17" sqref="J17"/>
    </sheetView>
  </sheetViews>
  <sheetFormatPr defaultRowHeight="15" x14ac:dyDescent="0.25"/>
  <cols>
    <col min="1" max="1" width="5.7109375" style="2" customWidth="1"/>
    <col min="2" max="2" width="49" style="2" customWidth="1"/>
    <col min="3" max="3" width="9.140625" style="2"/>
    <col min="4" max="7" width="15.85546875" style="2" customWidth="1"/>
    <col min="8" max="8" width="9.140625" style="16"/>
    <col min="9" max="10" width="14.140625" style="16" customWidth="1"/>
    <col min="11" max="12" width="13.140625" style="16" customWidth="1"/>
    <col min="13" max="14" width="9.140625" style="16"/>
    <col min="15" max="15" width="9.140625" style="16" customWidth="1"/>
    <col min="16" max="16384" width="9.140625" style="2"/>
  </cols>
  <sheetData>
    <row r="1" spans="1:15" ht="19.5" customHeight="1" x14ac:dyDescent="0.25">
      <c r="A1" s="60"/>
      <c r="B1" s="63" t="s">
        <v>53</v>
      </c>
      <c r="C1" s="63"/>
      <c r="D1" s="63"/>
      <c r="E1" s="63"/>
      <c r="F1" s="63"/>
      <c r="G1" s="63"/>
      <c r="H1" s="60"/>
      <c r="I1" s="60"/>
      <c r="J1" s="60"/>
      <c r="K1" s="60"/>
      <c r="L1" s="60"/>
      <c r="M1" s="60"/>
      <c r="N1" s="60"/>
      <c r="O1" s="60"/>
    </row>
    <row r="2" spans="1:15" x14ac:dyDescent="0.25">
      <c r="A2" s="1"/>
      <c r="B2" s="1"/>
      <c r="C2" s="1"/>
      <c r="D2" s="1"/>
      <c r="E2" s="1"/>
      <c r="F2" s="1"/>
      <c r="G2" s="1"/>
    </row>
    <row r="3" spans="1:15" ht="44.25" customHeight="1" x14ac:dyDescent="0.25">
      <c r="A3" s="3"/>
      <c r="B3" s="59" t="s">
        <v>51</v>
      </c>
      <c r="C3" s="55"/>
      <c r="D3" s="21" t="s">
        <v>44</v>
      </c>
      <c r="E3" s="21" t="s">
        <v>45</v>
      </c>
      <c r="F3" s="21" t="s">
        <v>46</v>
      </c>
      <c r="G3" s="21" t="s">
        <v>47</v>
      </c>
      <c r="H3" s="22" t="s">
        <v>0</v>
      </c>
      <c r="I3" s="23" t="s">
        <v>40</v>
      </c>
      <c r="J3" s="23" t="s">
        <v>41</v>
      </c>
      <c r="K3" s="23" t="s">
        <v>42</v>
      </c>
      <c r="L3" s="23" t="s">
        <v>43</v>
      </c>
      <c r="M3" s="17" t="s">
        <v>0</v>
      </c>
      <c r="N3" s="18" t="s">
        <v>48</v>
      </c>
      <c r="O3" s="18" t="s">
        <v>1</v>
      </c>
    </row>
    <row r="4" spans="1:15" x14ac:dyDescent="0.25">
      <c r="A4" s="4">
        <v>1</v>
      </c>
      <c r="B4" s="5" t="s">
        <v>2</v>
      </c>
      <c r="C4" s="4" t="s">
        <v>3</v>
      </c>
      <c r="D4" s="6">
        <f>I15</f>
        <v>746.75</v>
      </c>
      <c r="E4" s="6">
        <f>J15</f>
        <v>746.75</v>
      </c>
      <c r="F4" s="6">
        <f>K15</f>
        <v>716.3</v>
      </c>
      <c r="G4" s="6">
        <f>L15</f>
        <v>704.28</v>
      </c>
      <c r="H4" s="40">
        <v>45684</v>
      </c>
      <c r="I4" s="41">
        <v>745.25</v>
      </c>
      <c r="J4" s="41">
        <v>745.25</v>
      </c>
      <c r="K4" s="41">
        <v>712</v>
      </c>
      <c r="L4" s="41">
        <v>695.5</v>
      </c>
      <c r="M4" s="46">
        <v>45138</v>
      </c>
      <c r="N4" s="47">
        <v>1.0529999999999999</v>
      </c>
      <c r="O4" s="19">
        <f>1/N4</f>
        <v>0.94966761633428309</v>
      </c>
    </row>
    <row r="5" spans="1:15" x14ac:dyDescent="0.25">
      <c r="A5" s="7">
        <v>2</v>
      </c>
      <c r="B5" s="8" t="s">
        <v>4</v>
      </c>
      <c r="C5" s="7" t="s">
        <v>3</v>
      </c>
      <c r="D5" s="9">
        <v>50</v>
      </c>
      <c r="E5" s="9">
        <v>5</v>
      </c>
      <c r="F5" s="9">
        <v>7.5</v>
      </c>
      <c r="G5" s="9">
        <v>4.5</v>
      </c>
      <c r="H5" s="40">
        <v>45685</v>
      </c>
      <c r="I5" s="41">
        <v>743</v>
      </c>
      <c r="J5" s="41">
        <v>743</v>
      </c>
      <c r="K5" s="41">
        <v>710.75</v>
      </c>
      <c r="L5" s="41">
        <v>692</v>
      </c>
      <c r="M5" s="46">
        <v>45139</v>
      </c>
      <c r="N5" s="48">
        <v>1.0421</v>
      </c>
      <c r="O5" s="19">
        <f t="shared" ref="O5:O13" si="0">1/N5</f>
        <v>0.95960080606467713</v>
      </c>
    </row>
    <row r="6" spans="1:15" x14ac:dyDescent="0.25">
      <c r="A6" s="4" t="s">
        <v>5</v>
      </c>
      <c r="B6" s="8" t="s">
        <v>6</v>
      </c>
      <c r="C6" s="7" t="s">
        <v>3</v>
      </c>
      <c r="D6" s="61">
        <f>SUM(D4:D5)</f>
        <v>796.75</v>
      </c>
      <c r="E6" s="61">
        <f>SUM(E4:E5)</f>
        <v>751.75</v>
      </c>
      <c r="F6" s="61">
        <f>SUM(F4:F5)</f>
        <v>723.8</v>
      </c>
      <c r="G6" s="61">
        <f>SUM(G4:G5)</f>
        <v>708.78</v>
      </c>
      <c r="H6" s="40">
        <v>45686</v>
      </c>
      <c r="I6" s="42">
        <v>745.25</v>
      </c>
      <c r="J6" s="42">
        <v>745.25</v>
      </c>
      <c r="K6" s="41">
        <v>716.25</v>
      </c>
      <c r="L6" s="41">
        <v>698.75</v>
      </c>
      <c r="M6" s="46">
        <v>45140</v>
      </c>
      <c r="N6" s="48">
        <v>1.0396000000000001</v>
      </c>
      <c r="O6" s="19">
        <f t="shared" si="0"/>
        <v>0.96190842631781448</v>
      </c>
    </row>
    <row r="7" spans="1:15" x14ac:dyDescent="0.25">
      <c r="A7" s="4" t="s">
        <v>7</v>
      </c>
      <c r="B7" s="8" t="s">
        <v>8</v>
      </c>
      <c r="C7" s="7" t="s">
        <v>9</v>
      </c>
      <c r="D7" s="11">
        <f>O15</f>
        <v>0.96240000000000003</v>
      </c>
      <c r="E7" s="11">
        <f>O15</f>
        <v>0.96240000000000003</v>
      </c>
      <c r="F7" s="11">
        <f>O15</f>
        <v>0.96240000000000003</v>
      </c>
      <c r="G7" s="11">
        <f>O15</f>
        <v>0.96240000000000003</v>
      </c>
      <c r="H7" s="40">
        <v>45687</v>
      </c>
      <c r="I7" s="43">
        <v>748.75</v>
      </c>
      <c r="J7" s="43">
        <v>748.75</v>
      </c>
      <c r="K7" s="41">
        <v>719</v>
      </c>
      <c r="L7" s="41">
        <v>705.5</v>
      </c>
      <c r="M7" s="46">
        <v>45141</v>
      </c>
      <c r="N7" s="48">
        <v>1.0403</v>
      </c>
      <c r="O7" s="19">
        <f t="shared" si="0"/>
        <v>0.96126117466115546</v>
      </c>
    </row>
    <row r="8" spans="1:15" x14ac:dyDescent="0.25">
      <c r="A8" s="7">
        <v>3</v>
      </c>
      <c r="B8" s="8" t="s">
        <v>52</v>
      </c>
      <c r="C8" s="7" t="s">
        <v>10</v>
      </c>
      <c r="D8" s="10">
        <f>ROUND(D6*D7,2)</f>
        <v>766.79</v>
      </c>
      <c r="E8" s="10">
        <f>ROUND(E6*E7,2)</f>
        <v>723.48</v>
      </c>
      <c r="F8" s="10">
        <f>ROUND(F6*F7,2)</f>
        <v>696.59</v>
      </c>
      <c r="G8" s="10">
        <f>ROUND(G6*G7,2)</f>
        <v>682.13</v>
      </c>
      <c r="H8" s="40">
        <v>45688</v>
      </c>
      <c r="I8" s="43">
        <v>744.25</v>
      </c>
      <c r="J8" s="43">
        <v>744.25</v>
      </c>
      <c r="K8" s="43">
        <v>720.75</v>
      </c>
      <c r="L8" s="43">
        <v>708</v>
      </c>
      <c r="M8" s="46">
        <v>45142</v>
      </c>
      <c r="N8" s="48">
        <v>1.0392999999999999</v>
      </c>
      <c r="O8" s="19">
        <f t="shared" si="0"/>
        <v>0.96218608678918516</v>
      </c>
    </row>
    <row r="9" spans="1:15" x14ac:dyDescent="0.25">
      <c r="A9" s="7" t="s">
        <v>11</v>
      </c>
      <c r="B9" s="8" t="s">
        <v>12</v>
      </c>
      <c r="C9" s="7" t="s">
        <v>13</v>
      </c>
      <c r="D9" s="11">
        <v>0.77200000000000002</v>
      </c>
      <c r="E9" s="11">
        <v>0.77200000000000002</v>
      </c>
      <c r="F9" s="11">
        <v>0.85</v>
      </c>
      <c r="G9" s="11">
        <v>0.85</v>
      </c>
      <c r="H9" s="40">
        <v>45691</v>
      </c>
      <c r="I9" s="41">
        <v>750.25</v>
      </c>
      <c r="J9" s="41">
        <v>750.25</v>
      </c>
      <c r="K9" s="41">
        <v>726.25</v>
      </c>
      <c r="L9" s="41">
        <v>716</v>
      </c>
      <c r="M9" s="46">
        <v>45145</v>
      </c>
      <c r="N9" s="48">
        <v>1.0274000000000001</v>
      </c>
      <c r="O9" s="19">
        <f t="shared" si="0"/>
        <v>0.97333073778469914</v>
      </c>
    </row>
    <row r="10" spans="1:15" x14ac:dyDescent="0.25">
      <c r="A10" s="4" t="s">
        <v>14</v>
      </c>
      <c r="B10" s="8" t="s">
        <v>15</v>
      </c>
      <c r="C10" s="7" t="s">
        <v>16</v>
      </c>
      <c r="D10" s="11">
        <f>D9/1000</f>
        <v>7.7200000000000001E-4</v>
      </c>
      <c r="E10" s="11">
        <f>E9/1000</f>
        <v>7.7200000000000001E-4</v>
      </c>
      <c r="F10" s="11">
        <f>F9/1000</f>
        <v>8.4999999999999995E-4</v>
      </c>
      <c r="G10" s="11">
        <f>G9/1000</f>
        <v>8.4999999999999995E-4</v>
      </c>
      <c r="H10" s="40">
        <v>45692</v>
      </c>
      <c r="I10" s="43">
        <v>753.75</v>
      </c>
      <c r="J10" s="43">
        <v>753.75</v>
      </c>
      <c r="K10" s="43">
        <v>723.25</v>
      </c>
      <c r="L10" s="42">
        <v>715.75</v>
      </c>
      <c r="M10" s="46">
        <v>45146</v>
      </c>
      <c r="N10" s="48">
        <v>1.0335000000000001</v>
      </c>
      <c r="O10" s="19">
        <f t="shared" si="0"/>
        <v>0.96758587324625056</v>
      </c>
    </row>
    <row r="11" spans="1:15" x14ac:dyDescent="0.25">
      <c r="A11" s="4">
        <v>4</v>
      </c>
      <c r="B11" s="24" t="s">
        <v>17</v>
      </c>
      <c r="C11" s="25" t="s">
        <v>18</v>
      </c>
      <c r="D11" s="26">
        <f>ROUND(D8*D10,3)</f>
        <v>0.59199999999999997</v>
      </c>
      <c r="E11" s="26">
        <f>ROUND(E8*E10,3)</f>
        <v>0.55900000000000005</v>
      </c>
      <c r="F11" s="26">
        <f>ROUND(F8*F10,3)</f>
        <v>0.59199999999999997</v>
      </c>
      <c r="G11" s="26">
        <f>ROUND(G8*G10,3)</f>
        <v>0.57999999999999996</v>
      </c>
      <c r="H11" s="40">
        <v>45693</v>
      </c>
      <c r="I11" s="41">
        <v>739</v>
      </c>
      <c r="J11" s="41">
        <v>739</v>
      </c>
      <c r="K11" s="41">
        <v>710.25</v>
      </c>
      <c r="L11" s="41">
        <v>702.75</v>
      </c>
      <c r="M11" s="46">
        <v>45147</v>
      </c>
      <c r="N11" s="48">
        <v>1.0422</v>
      </c>
      <c r="O11" s="19">
        <f t="shared" si="0"/>
        <v>0.95950873152945693</v>
      </c>
    </row>
    <row r="12" spans="1:15" x14ac:dyDescent="0.25">
      <c r="A12" s="7">
        <v>5</v>
      </c>
      <c r="B12" s="8" t="s">
        <v>19</v>
      </c>
      <c r="C12" s="7" t="s">
        <v>18</v>
      </c>
      <c r="D12" s="11">
        <v>0</v>
      </c>
      <c r="E12" s="11">
        <v>0</v>
      </c>
      <c r="F12" s="11">
        <v>0</v>
      </c>
      <c r="G12" s="11">
        <v>0</v>
      </c>
      <c r="H12" s="40">
        <v>45694</v>
      </c>
      <c r="I12" s="41">
        <v>746</v>
      </c>
      <c r="J12" s="41">
        <v>746</v>
      </c>
      <c r="K12" s="43">
        <v>708.5</v>
      </c>
      <c r="L12" s="41">
        <v>700.75</v>
      </c>
      <c r="M12" s="46">
        <v>45148</v>
      </c>
      <c r="N12" s="48">
        <v>1.036</v>
      </c>
      <c r="O12" s="19">
        <f t="shared" si="0"/>
        <v>0.96525096525096521</v>
      </c>
    </row>
    <row r="13" spans="1:15" x14ac:dyDescent="0.25">
      <c r="A13" s="7">
        <v>6</v>
      </c>
      <c r="B13" s="8" t="s">
        <v>20</v>
      </c>
      <c r="C13" s="7" t="s">
        <v>18</v>
      </c>
      <c r="D13" s="11">
        <v>0</v>
      </c>
      <c r="E13" s="11">
        <v>0</v>
      </c>
      <c r="F13" s="11">
        <v>0</v>
      </c>
      <c r="G13" s="11">
        <v>0</v>
      </c>
      <c r="H13" s="40">
        <v>45695</v>
      </c>
      <c r="I13" s="41">
        <v>752</v>
      </c>
      <c r="J13" s="41">
        <v>752</v>
      </c>
      <c r="K13" s="41">
        <v>716</v>
      </c>
      <c r="L13" s="41">
        <v>707.75</v>
      </c>
      <c r="M13" s="46">
        <v>45149</v>
      </c>
      <c r="N13" s="48">
        <v>1.0377000000000001</v>
      </c>
      <c r="O13" s="50">
        <f t="shared" si="0"/>
        <v>0.96366965404259408</v>
      </c>
    </row>
    <row r="14" spans="1:15" x14ac:dyDescent="0.25">
      <c r="A14" s="7">
        <v>7</v>
      </c>
      <c r="B14" s="8" t="s">
        <v>21</v>
      </c>
      <c r="C14" s="7" t="s">
        <v>18</v>
      </c>
      <c r="D14" s="11">
        <f>ROUND(1.3*D7*D10,4)</f>
        <v>1E-3</v>
      </c>
      <c r="E14" s="11">
        <f>ROUND(1.3*E7*E10,4)</f>
        <v>1E-3</v>
      </c>
      <c r="F14" s="11">
        <f>ROUND(1.3*F7*F10,4)</f>
        <v>1.1000000000000001E-3</v>
      </c>
      <c r="G14" s="11">
        <f>ROUND(1.3*G7*G10,4)</f>
        <v>1.1000000000000001E-3</v>
      </c>
      <c r="H14" s="44"/>
      <c r="I14" s="45"/>
      <c r="J14" s="44"/>
      <c r="K14" s="45"/>
      <c r="L14" s="45"/>
      <c r="M14" s="51"/>
      <c r="N14" s="49"/>
      <c r="O14" s="50"/>
    </row>
    <row r="15" spans="1:15" x14ac:dyDescent="0.25">
      <c r="A15" s="7">
        <v>8</v>
      </c>
      <c r="B15" s="8" t="s">
        <v>22</v>
      </c>
      <c r="C15" s="7" t="s">
        <v>18</v>
      </c>
      <c r="D15" s="12">
        <f>ROUND((D11+D12+D13+D14+D16+D17+D26)*0.21,3)</f>
        <v>0.27100000000000002</v>
      </c>
      <c r="E15" s="12">
        <f t="shared" ref="E15:F15" si="1">ROUND((E11+E12+E13+E14+E16+E17+E26)*0.21,3)</f>
        <v>0.26400000000000001</v>
      </c>
      <c r="F15" s="12">
        <f t="shared" si="1"/>
        <v>0.248</v>
      </c>
      <c r="G15" s="12">
        <f>ROUND((G11+G12+G13+G14+G16+G26)*0.21,3)</f>
        <v>0.23699999999999999</v>
      </c>
      <c r="H15" s="38" t="s">
        <v>50</v>
      </c>
      <c r="I15" s="39">
        <f>ROUND(AVERAGE(I2:I13),2)</f>
        <v>746.75</v>
      </c>
      <c r="J15" s="39">
        <f>ROUND(AVERAGE(J2:J13),2)</f>
        <v>746.75</v>
      </c>
      <c r="K15" s="39">
        <f>ROUND(AVERAGE(K2:K13),2)</f>
        <v>716.3</v>
      </c>
      <c r="L15" s="39">
        <f>ROUND(AVERAGE(L2:L13),2)</f>
        <v>704.28</v>
      </c>
      <c r="M15" s="36" t="s">
        <v>50</v>
      </c>
      <c r="N15" s="36"/>
      <c r="O15" s="37">
        <f>ROUND(AVERAGE(O4:O13),4)</f>
        <v>0.96240000000000003</v>
      </c>
    </row>
    <row r="16" spans="1:15" x14ac:dyDescent="0.25">
      <c r="A16" s="7">
        <v>9</v>
      </c>
      <c r="B16" s="8" t="s">
        <v>23</v>
      </c>
      <c r="C16" s="7" t="s">
        <v>18</v>
      </c>
      <c r="D16" s="12">
        <v>0.54900000000000004</v>
      </c>
      <c r="E16" s="12">
        <v>0.54900000000000004</v>
      </c>
      <c r="F16" s="12">
        <v>0.44</v>
      </c>
      <c r="G16" s="12">
        <v>0.43999999999999995</v>
      </c>
      <c r="H16" s="44"/>
      <c r="I16" s="44"/>
      <c r="J16" s="44"/>
      <c r="K16" s="44"/>
      <c r="L16" s="44"/>
      <c r="M16" s="52"/>
      <c r="N16" s="53"/>
      <c r="O16" s="54"/>
    </row>
    <row r="17" spans="1:15" x14ac:dyDescent="0.25">
      <c r="A17" s="7">
        <v>10</v>
      </c>
      <c r="B17" s="8" t="s">
        <v>54</v>
      </c>
      <c r="C17" s="7" t="s">
        <v>18</v>
      </c>
      <c r="D17" s="12">
        <v>0.03</v>
      </c>
      <c r="E17" s="12">
        <v>0.03</v>
      </c>
      <c r="F17" s="12">
        <v>0.03</v>
      </c>
      <c r="G17" s="12">
        <v>0</v>
      </c>
      <c r="H17" s="57"/>
      <c r="I17" s="58"/>
      <c r="J17" s="58"/>
      <c r="K17" s="58"/>
      <c r="L17" s="58"/>
      <c r="M17" s="51"/>
      <c r="N17" s="51"/>
      <c r="O17" s="54"/>
    </row>
    <row r="18" spans="1:15" x14ac:dyDescent="0.25">
      <c r="A18" s="27" t="s">
        <v>24</v>
      </c>
      <c r="B18" s="24" t="s">
        <v>25</v>
      </c>
      <c r="C18" s="28" t="s">
        <v>18</v>
      </c>
      <c r="D18" s="29">
        <f>SUM(D12:D17)</f>
        <v>0.85100000000000009</v>
      </c>
      <c r="E18" s="29">
        <f>SUM(E12:E17)</f>
        <v>0.84400000000000008</v>
      </c>
      <c r="F18" s="30">
        <f>SUM(F12:F17)</f>
        <v>0.71910000000000007</v>
      </c>
      <c r="G18" s="29">
        <f>SUM(G12:G17)</f>
        <v>0.67809999999999993</v>
      </c>
    </row>
    <row r="19" spans="1:15" x14ac:dyDescent="0.25">
      <c r="A19" s="7">
        <v>11</v>
      </c>
      <c r="B19" s="8" t="s">
        <v>26</v>
      </c>
      <c r="C19" s="7" t="s">
        <v>18</v>
      </c>
      <c r="D19" s="11">
        <v>1.1000000000000001E-3</v>
      </c>
      <c r="E19" s="11">
        <v>1.1000000000000001E-3</v>
      </c>
      <c r="F19" s="11">
        <v>1.1000000000000001E-3</v>
      </c>
      <c r="G19" s="11">
        <v>1.1000000000000001E-3</v>
      </c>
    </row>
    <row r="20" spans="1:15" x14ac:dyDescent="0.25">
      <c r="A20" s="7">
        <v>12</v>
      </c>
      <c r="B20" s="8" t="s">
        <v>27</v>
      </c>
      <c r="C20" s="7" t="s">
        <v>18</v>
      </c>
      <c r="D20" s="11">
        <v>1.4E-3</v>
      </c>
      <c r="E20" s="11">
        <v>1.4E-3</v>
      </c>
      <c r="F20" s="11">
        <v>1.5E-3</v>
      </c>
      <c r="G20" s="11">
        <v>1.5E-3</v>
      </c>
    </row>
    <row r="21" spans="1:15" x14ac:dyDescent="0.25">
      <c r="A21" s="7">
        <v>13</v>
      </c>
      <c r="B21" s="8" t="s">
        <v>28</v>
      </c>
      <c r="C21" s="7" t="s">
        <v>18</v>
      </c>
      <c r="D21" s="11">
        <v>2.9999999999999997E-4</v>
      </c>
      <c r="E21" s="11">
        <v>2.9999999999999997E-4</v>
      </c>
      <c r="F21" s="11">
        <v>2.9999999999999997E-4</v>
      </c>
      <c r="G21" s="11">
        <v>2.9999999999999997E-4</v>
      </c>
    </row>
    <row r="22" spans="1:15" x14ac:dyDescent="0.25">
      <c r="A22" s="7">
        <v>14</v>
      </c>
      <c r="B22" s="8" t="s">
        <v>29</v>
      </c>
      <c r="C22" s="7" t="s">
        <v>18</v>
      </c>
      <c r="D22" s="11">
        <f>ROUND(D11*0.01,4)</f>
        <v>5.8999999999999999E-3</v>
      </c>
      <c r="E22" s="11">
        <f>ROUND(E11*0.01,4)</f>
        <v>5.5999999999999999E-3</v>
      </c>
      <c r="F22" s="11">
        <f>ROUND(F11*0.01,4)</f>
        <v>5.8999999999999999E-3</v>
      </c>
      <c r="G22" s="11">
        <f>ROUND(G11*0.01,4)</f>
        <v>5.7999999999999996E-3</v>
      </c>
    </row>
    <row r="23" spans="1:15" x14ac:dyDescent="0.25">
      <c r="A23" s="7">
        <v>15</v>
      </c>
      <c r="B23" s="8" t="s">
        <v>30</v>
      </c>
      <c r="C23" s="7" t="s">
        <v>18</v>
      </c>
      <c r="D23" s="11">
        <v>2.1000000000000001E-2</v>
      </c>
      <c r="E23" s="11">
        <v>2.1000000000000001E-2</v>
      </c>
      <c r="F23" s="11">
        <v>2.1000000000000001E-2</v>
      </c>
      <c r="G23" s="11">
        <v>2.1000000000000001E-2</v>
      </c>
    </row>
    <row r="24" spans="1:15" x14ac:dyDescent="0.25">
      <c r="A24" s="7">
        <v>16</v>
      </c>
      <c r="B24" s="8" t="s">
        <v>31</v>
      </c>
      <c r="C24" s="7" t="s">
        <v>18</v>
      </c>
      <c r="D24" s="11">
        <v>2.4E-2</v>
      </c>
      <c r="E24" s="11">
        <v>2.4E-2</v>
      </c>
      <c r="F24" s="11">
        <v>2.4E-2</v>
      </c>
      <c r="G24" s="14" t="s">
        <v>32</v>
      </c>
    </row>
    <row r="25" spans="1:15" x14ac:dyDescent="0.25">
      <c r="A25" s="7">
        <v>17</v>
      </c>
      <c r="B25" s="8" t="s">
        <v>33</v>
      </c>
      <c r="C25" s="7" t="s">
        <v>18</v>
      </c>
      <c r="D25" s="11">
        <v>6.3E-2</v>
      </c>
      <c r="E25" s="11">
        <v>6.3E-2</v>
      </c>
      <c r="F25" s="11">
        <v>6.4000000000000001E-2</v>
      </c>
      <c r="G25" s="11">
        <v>7.5999999999999998E-2</v>
      </c>
    </row>
    <row r="26" spans="1:15" x14ac:dyDescent="0.25">
      <c r="A26" s="27" t="s">
        <v>34</v>
      </c>
      <c r="B26" s="24" t="s">
        <v>35</v>
      </c>
      <c r="C26" s="28" t="s">
        <v>18</v>
      </c>
      <c r="D26" s="29">
        <f>SUM(D19:D25)</f>
        <v>0.1167</v>
      </c>
      <c r="E26" s="29">
        <f>SUM(E19:E25)</f>
        <v>0.1164</v>
      </c>
      <c r="F26" s="29">
        <f>SUM(F19:F25)</f>
        <v>0.1178</v>
      </c>
      <c r="G26" s="29">
        <f>SUM(G19:G25)</f>
        <v>0.1057</v>
      </c>
    </row>
    <row r="27" spans="1:15" x14ac:dyDescent="0.25">
      <c r="A27" s="7">
        <v>18</v>
      </c>
      <c r="B27" s="8" t="s">
        <v>36</v>
      </c>
      <c r="C27" s="7" t="s">
        <v>18</v>
      </c>
      <c r="D27" s="13">
        <f>SUM(D11+D18+D26)</f>
        <v>1.5597000000000001</v>
      </c>
      <c r="E27" s="13">
        <f>SUM(E11+E18+E26)</f>
        <v>1.5194000000000001</v>
      </c>
      <c r="F27" s="13">
        <f>SUM(F11+F18+F26)</f>
        <v>1.4289000000000001</v>
      </c>
      <c r="G27" s="13">
        <f>SUM(G11+G18+G26)</f>
        <v>1.3637999999999997</v>
      </c>
    </row>
    <row r="28" spans="1:15" x14ac:dyDescent="0.25">
      <c r="A28" s="31" t="s">
        <v>37</v>
      </c>
      <c r="B28" s="32" t="s">
        <v>38</v>
      </c>
      <c r="C28" s="33" t="s">
        <v>18</v>
      </c>
      <c r="D28" s="34">
        <f>ROUND(D27,2)</f>
        <v>1.56</v>
      </c>
      <c r="E28" s="34">
        <f>ROUND(E27,2)</f>
        <v>1.52</v>
      </c>
      <c r="F28" s="34">
        <f>ROUND(F27,2)</f>
        <v>1.43</v>
      </c>
      <c r="G28" s="35">
        <f>ROUND(G27,2)</f>
        <v>1.36</v>
      </c>
    </row>
    <row r="29" spans="1:15" x14ac:dyDescent="0.25">
      <c r="A29" s="62" t="s">
        <v>49</v>
      </c>
      <c r="B29" s="62"/>
      <c r="C29" s="7" t="s">
        <v>18</v>
      </c>
      <c r="D29" s="15">
        <v>1.54</v>
      </c>
      <c r="E29" s="15">
        <v>1.5</v>
      </c>
      <c r="F29" s="15">
        <v>1.43</v>
      </c>
      <c r="G29" s="15">
        <v>1.39</v>
      </c>
      <c r="H29" s="20"/>
    </row>
    <row r="30" spans="1:15" ht="15.75" customHeight="1" x14ac:dyDescent="0.25">
      <c r="A30" s="62" t="s">
        <v>39</v>
      </c>
      <c r="B30" s="62"/>
      <c r="C30" s="7" t="s">
        <v>18</v>
      </c>
      <c r="D30" s="56">
        <f>D28-D29</f>
        <v>2.0000000000000018E-2</v>
      </c>
      <c r="E30" s="56">
        <f>E28-E29</f>
        <v>2.0000000000000018E-2</v>
      </c>
      <c r="F30" s="56">
        <f>F28-F29</f>
        <v>0</v>
      </c>
      <c r="G30" s="56">
        <f>G28-G29</f>
        <v>-2.9999999999999805E-2</v>
      </c>
    </row>
  </sheetData>
  <mergeCells count="3">
    <mergeCell ref="A29:B29"/>
    <mergeCell ref="A30:B30"/>
    <mergeCell ref="B1:G1"/>
  </mergeCells>
  <conditionalFormatting sqref="D30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E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31.07.23-14.08.23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Zorana Sekulic</cp:lastModifiedBy>
  <dcterms:created xsi:type="dcterms:W3CDTF">2015-06-05T18:17:20Z</dcterms:created>
  <dcterms:modified xsi:type="dcterms:W3CDTF">2025-02-10T08:08:22Z</dcterms:modified>
</cp:coreProperties>
</file>