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"/>
    </mc:Choice>
  </mc:AlternateContent>
  <xr:revisionPtr revIDLastSave="0" documentId="13_ncr:1_{B6FF2145-1719-4E92-8CCE-D13216BD0D70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Sheet1 (2)" sheetId="1" r:id="rId1"/>
  </sheets>
  <definedNames>
    <definedName name="clan_2" localSheetId="0">'Sheet1 (2)'!$B$46</definedName>
    <definedName name="clan_4" localSheetId="0">'Sheet1 (2)'!$B$51</definedName>
    <definedName name="sadrzaj1" localSheetId="0">'Sheet1 (2)'!$C$39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O4" i="1" l="1"/>
  <c r="O5" i="1"/>
  <c r="O6" i="1" l="1"/>
  <c r="O15" i="1" l="1"/>
  <c r="L15" i="1"/>
  <c r="J15" i="1"/>
  <c r="I15" i="1"/>
  <c r="G4" i="1" l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M30" i="1" s="1"/>
  <c r="E8" i="1"/>
  <c r="E11" i="1" s="1"/>
  <c r="G8" i="1"/>
  <c r="G11" i="1" s="1"/>
  <c r="D8" i="1"/>
  <c r="D11" i="1" s="1"/>
  <c r="M22" i="1" l="1"/>
  <c r="M21" i="1"/>
  <c r="M24" i="1"/>
  <c r="M26" i="1"/>
  <c r="M27" i="1"/>
  <c r="M23" i="1"/>
  <c r="M25" i="1"/>
  <c r="M28" i="1"/>
  <c r="M29" i="1"/>
  <c r="F15" i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M33" i="1" l="1"/>
  <c r="M32" i="1"/>
  <c r="M44" i="1"/>
  <c r="M43" i="1"/>
  <c r="M45" i="1"/>
  <c r="M52" i="1"/>
  <c r="M46" i="1"/>
  <c r="M47" i="1"/>
  <c r="M49" i="1"/>
  <c r="M48" i="1"/>
  <c r="M50" i="1"/>
  <c r="M51" i="1"/>
  <c r="M35" i="1"/>
  <c r="M34" i="1"/>
  <c r="M36" i="1"/>
  <c r="M40" i="1"/>
  <c r="M37" i="1"/>
  <c r="M38" i="1"/>
  <c r="M39" i="1"/>
  <c r="M41" i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<sst xmlns="http://schemas.openxmlformats.org/spreadsheetml/2006/main" count="87" uniqueCount="62">
  <si>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</si>
  <si>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</si>
  <si>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</si>
  <si>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</si>
  <si>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</si>
  <si>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</si>
  <si>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</si>
  <si>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</si>
  <si>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</si>
  <si>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</si>
  <si>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</si>
  <si>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</si>
  <si>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</si>
  <si>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</si>
  <si>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</si>
  <si>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</si>
  <si>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</si>
  <si>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</si>
  <si>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</si>
  <si>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</si>
  <si>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</si>
  <si>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</si>
  <si>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</si>
  <si>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</si>
  <si>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</si>
  <si>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</si>
  <si>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</si>
  <si>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</si>
  <si>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</si>
  <si>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</si>
  <si>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</si>
  <si>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</si>
  <si>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</si>
  <si>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</si>
  <si>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</si>
  <si>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</si>
  <si>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</si>
  <si>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</si>
  <si>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</si>
  <si>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</si>
  <si>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</si>
  <si>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</si>
  <si>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</si>
  <si>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</si>
  <si>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</si>
  <si>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</si>
  <si>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</si>
  <si>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</si>
  <si>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</si>
  <si>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</si>
  <si>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</si>
  <si>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</si>
  <si>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</si>
  <si>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Bez sniženja akcize</t>
  </si>
  <si>
    <t>% akcize</t>
  </si>
  <si>
    <t>izračunato</t>
  </si>
  <si>
    <t>Sa smanjenom akcizom</t>
  </si>
  <si>
    <t>Dizel</t>
  </si>
  <si>
    <t>Benzin 95</t>
  </si>
  <si>
    <t>Benzin 98</t>
  </si>
  <si>
    <t>Holiday</t>
  </si>
  <si>
    <t>Obračun od 04.05.2026.-11.05.2026.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</si>
</sst>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8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Alignment="1">
      <alignment horizontal="center"/>
    </xf>
    <xf numFmtId="2" fontId="1" fillId="0" borderId="0" xfId="1" applyNumberFormat="1" applyAlignment="1">
      <alignment horizontal="center"/>
    </xf>
    <xf numFmtId="0" fontId="0" fillId="7" borderId="0" xfId="0" applyFill="1"/>
    <xf numFmtId="2" fontId="0" fillId="0" borderId="0" xfId="0" applyNumberFormat="1"/>
    <xf numFmtId="16" fontId="0" fillId="0" borderId="0" xfId="0" applyNumberForma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24" fillId="0" borderId="0" xfId="0" applyFont="1"/>
    <xf numFmtId="165" fontId="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quotePrefix="1" applyNumberFormat="1" applyFont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164" fontId="4" fillId="0" borderId="0" xfId="1" applyNumberFormat="1" applyFont="1" applyFill="1"/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2" fontId="22" fillId="9" borderId="3" xfId="0" quotePrefix="1" applyNumberFormat="1" applyFont="1" applyFill="1" applyBorder="1" applyAlignment="1">
      <alignment horizontal="center"/>
    </xf>
    <xf numFmtId="2" fontId="1" fillId="5" borderId="0" xfId="0" applyNumberFormat="1" applyFont="1" applyFill="1"/>
    <xf numFmtId="164" fontId="24" fillId="0" borderId="0" xfId="0" applyNumberFormat="1" applyFo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2" fillId="10" borderId="3" xfId="0" applyNumberFormat="1" applyFont="1" applyFill="1" applyBorder="1" applyAlignment="1">
      <alignment horizontal="center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84" zoomScaleNormal="84" workbookViewId="0">
      <pane ySplit="3" topLeftCell="A4" activePane="bottomLeft" state="frozen"/>
      <selection pane="bottomLeft" activeCell="B1" sqref="B1:G1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44" customWidth="1"/>
    <col min="10" max="10" width="14.140625" style="44" customWidth="1"/>
    <col min="11" max="12" width="13.140625" style="44" customWidth="1"/>
    <col min="14" max="14" width="11.5703125" customWidth="1"/>
    <col min="15" max="15" width="21" customWidth="1"/>
    <col min="19" max="19" width="16.140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82" t="s">
        <v>61</v>
      </c>
      <c r="C1" s="82"/>
      <c r="D1" s="82"/>
      <c r="E1" s="82"/>
      <c r="F1" s="82"/>
      <c r="G1" s="82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x14ac:dyDescent="0.2">
      <c r="A4" s="13">
        <v>1</v>
      </c>
      <c r="B4" s="14" t="s">
        <v>12</v>
      </c>
      <c r="C4" s="13" t="s">
        <v>13</v>
      </c>
      <c r="D4" s="15">
        <f>I15</f>
        <v>1150.5</v>
      </c>
      <c r="E4" s="15">
        <f>J15</f>
        <v>1150.5</v>
      </c>
      <c r="F4" s="15">
        <f>K15</f>
        <v>1205.1875</v>
      </c>
      <c r="G4" s="15">
        <f>L15</f>
        <v>1195.5</v>
      </c>
      <c r="H4" s="66">
        <v>46146</v>
      </c>
      <c r="I4" s="80" t="s">
        <v>60</v>
      </c>
      <c r="J4" s="80" t="s">
        <v>60</v>
      </c>
      <c r="K4" s="80" t="s">
        <v>60</v>
      </c>
      <c r="L4" s="80" t="s">
        <v>60</v>
      </c>
      <c r="M4" s="66">
        <v>46146</v>
      </c>
      <c r="N4" s="81">
        <v>1.17</v>
      </c>
      <c r="O4" s="71">
        <f>ROUND(1/N4,4)</f>
        <v>0.85470000000000002</v>
      </c>
      <c r="T4" s="51"/>
      <c r="U4" s="51"/>
      <c r="V4" s="51"/>
      <c r="W4" s="51"/>
    </row>
    <row r="5" spans="1:23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66">
        <v>46147</v>
      </c>
      <c r="I5" s="52">
        <v>1194</v>
      </c>
      <c r="J5" s="52">
        <v>1194</v>
      </c>
      <c r="K5" s="52">
        <v>1282</v>
      </c>
      <c r="L5" s="52">
        <v>1278.5</v>
      </c>
      <c r="M5" s="66">
        <v>46147</v>
      </c>
      <c r="N5" s="67">
        <v>1.1686000000000001</v>
      </c>
      <c r="O5" s="71">
        <f>ROUND(1/N5,4)</f>
        <v>0.85570000000000002</v>
      </c>
    </row>
    <row r="6" spans="1:23" x14ac:dyDescent="0.2">
      <c r="A6" s="13" t="s">
        <v>15</v>
      </c>
      <c r="B6" s="17" t="s">
        <v>16</v>
      </c>
      <c r="C6" s="16" t="s">
        <v>13</v>
      </c>
      <c r="D6" s="19">
        <f>SUM(D4:D5)</f>
        <v>1200.5</v>
      </c>
      <c r="E6" s="19">
        <f>SUM(E4:E5)</f>
        <v>1155.5</v>
      </c>
      <c r="F6" s="19">
        <f>SUM(F4:F5)</f>
        <v>1212.6875</v>
      </c>
      <c r="G6" s="19">
        <f>SUM(G4:G5)</f>
        <v>1200</v>
      </c>
      <c r="H6" s="66">
        <v>46148</v>
      </c>
      <c r="I6" s="52">
        <v>1129.25</v>
      </c>
      <c r="J6" s="52">
        <v>1129.25</v>
      </c>
      <c r="K6" s="52">
        <v>1188.75</v>
      </c>
      <c r="L6" s="52">
        <v>1181</v>
      </c>
      <c r="M6" s="66">
        <v>46148</v>
      </c>
      <c r="N6" s="67">
        <v>1.1761999999999999</v>
      </c>
      <c r="O6" s="71">
        <f t="shared" ref="O6:O8" si="0">ROUND(1/N6,4)</f>
        <v>0.85019999999999996</v>
      </c>
    </row>
    <row r="7" spans="1:23" x14ac:dyDescent="0.2">
      <c r="A7" s="13" t="s">
        <v>17</v>
      </c>
      <c r="B7" s="17" t="s">
        <v>18</v>
      </c>
      <c r="C7" s="16" t="s">
        <v>19</v>
      </c>
      <c r="D7" s="73">
        <f>O15</f>
        <v>0.85209999999999997</v>
      </c>
      <c r="E7" s="73">
        <f>O15</f>
        <v>0.85209999999999997</v>
      </c>
      <c r="F7" s="73">
        <f>O15</f>
        <v>0.85209999999999997</v>
      </c>
      <c r="G7" s="73">
        <f>O15</f>
        <v>0.85209999999999997</v>
      </c>
      <c r="H7" s="66">
        <v>46149</v>
      </c>
      <c r="I7" s="52">
        <v>1120.75</v>
      </c>
      <c r="J7" s="52">
        <v>1120.75</v>
      </c>
      <c r="K7" s="52">
        <v>1146.75</v>
      </c>
      <c r="L7" s="52">
        <v>1137</v>
      </c>
      <c r="M7" s="66">
        <v>46149</v>
      </c>
      <c r="N7" s="81">
        <v>1.177</v>
      </c>
      <c r="O7" s="71">
        <f t="shared" si="0"/>
        <v>0.84960000000000002</v>
      </c>
    </row>
    <row r="8" spans="1:23" x14ac:dyDescent="0.2">
      <c r="A8" s="16">
        <v>3</v>
      </c>
      <c r="B8" s="17" t="s">
        <v>20</v>
      </c>
      <c r="C8" s="16" t="s">
        <v>21</v>
      </c>
      <c r="D8" s="18">
        <f>ROUND(D6*D7,2)</f>
        <v>1022.95</v>
      </c>
      <c r="E8" s="18">
        <f>ROUND(E6*E7,2)</f>
        <v>984.6</v>
      </c>
      <c r="F8" s="18">
        <f>ROUND(F6*F7,2)</f>
        <v>1033.33</v>
      </c>
      <c r="G8" s="18">
        <f>ROUND(G6*G7,2)</f>
        <v>1022.52</v>
      </c>
      <c r="H8" s="66">
        <v>46150</v>
      </c>
      <c r="I8" s="52">
        <v>1158</v>
      </c>
      <c r="J8" s="52">
        <v>1158</v>
      </c>
      <c r="K8" s="52">
        <v>1203.25</v>
      </c>
      <c r="L8" s="52">
        <v>1185.5</v>
      </c>
      <c r="M8" s="66">
        <v>46150</v>
      </c>
      <c r="N8" s="67">
        <v>1.1760999999999999</v>
      </c>
      <c r="O8" s="71">
        <f t="shared" si="0"/>
        <v>0.85029999999999994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3"/>
      <c r="I9" s="52"/>
      <c r="J9" s="52"/>
      <c r="K9" s="52"/>
      <c r="L9" s="52"/>
      <c r="M9" s="53"/>
      <c r="N9" s="54"/>
      <c r="O9" s="55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3"/>
      <c r="I10" s="52"/>
      <c r="J10" s="52"/>
      <c r="K10" s="52"/>
      <c r="L10" s="52"/>
      <c r="M10" s="53"/>
      <c r="N10" s="54"/>
      <c r="O10" s="55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0.79</v>
      </c>
      <c r="E11" s="23">
        <f>ROUND(E8*E10,3)</f>
        <v>0.76</v>
      </c>
      <c r="F11" s="23">
        <f>ROUND(F8*F10,3)</f>
        <v>0.878</v>
      </c>
      <c r="G11" s="23">
        <f>ROUND(G8*G10,3)</f>
        <v>0.86899999999999999</v>
      </c>
      <c r="H11" s="53"/>
      <c r="I11" s="52"/>
      <c r="J11" s="52"/>
      <c r="K11" s="52"/>
      <c r="L11" s="52"/>
      <c r="M11" s="53"/>
      <c r="N11" s="57"/>
      <c r="O11" s="55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3"/>
      <c r="I12" s="52"/>
      <c r="J12" s="52"/>
      <c r="K12" s="52"/>
      <c r="L12" s="52"/>
      <c r="M12" s="53"/>
      <c r="N12" s="54"/>
      <c r="O12" s="55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3"/>
      <c r="I13" s="52"/>
      <c r="J13" s="52"/>
      <c r="K13" s="52"/>
      <c r="L13" s="52"/>
      <c r="M13" s="53"/>
      <c r="N13" s="54"/>
      <c r="O13" s="55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3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0.28399999999999997</v>
      </c>
      <c r="E15" s="26">
        <f t="shared" ref="E15:F15" si="1">ROUND((E11+E12+E13+E14+E16+E17+E26)*0.21,3)</f>
        <v>0.27800000000000002</v>
      </c>
      <c r="F15" s="26">
        <f t="shared" si="1"/>
        <v>0.28999999999999998</v>
      </c>
      <c r="G15" s="26">
        <f>ROUND((G11+G12+G13+G14+G16+G26)*0.21,3)</f>
        <v>0.29799999999999999</v>
      </c>
      <c r="H15" s="27"/>
      <c r="I15" s="28">
        <f>AVERAGE(I4:I13)</f>
        <v>1150.5</v>
      </c>
      <c r="J15" s="28">
        <f>AVERAGE(J4:J13)</f>
        <v>1150.5</v>
      </c>
      <c r="K15" s="28">
        <f>AVERAGE(K4:K13)</f>
        <v>1205.1875</v>
      </c>
      <c r="L15" s="28">
        <f>AVERAGE(L4:L13)</f>
        <v>1195.5</v>
      </c>
      <c r="M15" s="29"/>
      <c r="N15" s="29"/>
      <c r="O15" s="72">
        <f>ROUND(AVERAGE(O2:O13),4)</f>
        <v>0.85209999999999997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59">
        <v>0.41199999999999998</v>
      </c>
      <c r="E16" s="59">
        <v>0.41199999999999998</v>
      </c>
      <c r="F16" s="59">
        <v>0.35199999999999998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84"/>
      <c r="J17" s="84"/>
      <c r="K17" s="62"/>
      <c r="L17" s="62"/>
      <c r="M17" s="63"/>
      <c r="N17" s="63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0.72689999999999999</v>
      </c>
      <c r="E18" s="36">
        <f>SUM(E12:E17)</f>
        <v>0.7209000000000001</v>
      </c>
      <c r="F18" s="36">
        <f>SUM(F12:F17)</f>
        <v>0.67290000000000005</v>
      </c>
      <c r="G18" s="36">
        <f>SUM(G12:G17)</f>
        <v>0.73889999999999989</v>
      </c>
      <c r="H18" s="4"/>
      <c r="I18" s="62"/>
      <c r="J18" s="62"/>
      <c r="K18" s="65"/>
      <c r="L18" s="62"/>
      <c r="M18" s="62"/>
      <c r="N18" s="62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0">
        <v>1.1000000000000001E-3</v>
      </c>
      <c r="E19" s="60">
        <v>1.1000000000000001E-3</v>
      </c>
      <c r="F19" s="60">
        <v>1.1000000000000001E-3</v>
      </c>
      <c r="G19" s="60">
        <v>1.1000000000000001E-3</v>
      </c>
      <c r="H19" s="4"/>
      <c r="I19" s="84" t="s">
        <v>53</v>
      </c>
      <c r="J19" s="84"/>
      <c r="K19" s="62" t="s">
        <v>54</v>
      </c>
      <c r="L19" s="62" t="s">
        <v>55</v>
      </c>
      <c r="M19" s="63" t="s">
        <v>56</v>
      </c>
      <c r="N19" s="63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0">
        <v>2.5000000000000001E-3</v>
      </c>
      <c r="E20" s="58">
        <v>2.5000000000000001E-3</v>
      </c>
      <c r="F20" s="58">
        <v>2.7000000000000001E-3</v>
      </c>
      <c r="G20" s="58">
        <v>2.7000000000000001E-3</v>
      </c>
      <c r="H20" s="4"/>
      <c r="I20" s="62"/>
      <c r="J20" s="62"/>
      <c r="K20" s="62"/>
      <c r="L20" s="62"/>
      <c r="M20" s="62"/>
      <c r="N20" s="62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2" t="s">
        <v>57</v>
      </c>
      <c r="J21" s="64">
        <v>0.44</v>
      </c>
      <c r="K21" s="62">
        <v>-5</v>
      </c>
      <c r="L21" s="62">
        <v>0.41799999999999998</v>
      </c>
      <c r="M21" s="64">
        <f>(F11+F14+L21+F17+F26)+ROUND((F11+F14+L21+F17+F26)*0.21,3)</f>
        <v>1.7527999999999999</v>
      </c>
      <c r="N21" s="62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7.9000000000000008E-3</v>
      </c>
      <c r="E22" s="20">
        <f>ROUND(E11*0.01,4)</f>
        <v>7.6E-3</v>
      </c>
      <c r="F22" s="20">
        <f>ROUND(F11*0.01,4)</f>
        <v>8.8000000000000005E-3</v>
      </c>
      <c r="G22" s="20">
        <f>ROUND(G11*0.01,4)</f>
        <v>8.6999999999999994E-3</v>
      </c>
      <c r="H22" s="4"/>
      <c r="K22" s="62">
        <v>-10</v>
      </c>
      <c r="L22" s="62">
        <v>0.39600000000000002</v>
      </c>
      <c r="M22" s="64">
        <f>(F11+F14+L22+F17+F26)+ROUND((F11+F14+L22+F17+F26)*0.21,3)</f>
        <v>1.7268000000000001</v>
      </c>
      <c r="N22" s="62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K23" s="62">
        <v>-15</v>
      </c>
      <c r="L23" s="62">
        <v>0.374</v>
      </c>
      <c r="M23" s="64">
        <f>(F11+F14+L23+F17+F26)+ROUND((F11+F14+L23+F17+F26)*0.21,3)</f>
        <v>1.6997999999999998</v>
      </c>
      <c r="N23" s="62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2"/>
      <c r="J24" s="62"/>
      <c r="K24" s="85">
        <v>-20</v>
      </c>
      <c r="L24" s="86">
        <v>0.35199999999999998</v>
      </c>
      <c r="M24" s="87">
        <f>(F11+F14+L24+F17+F26)+ROUND((F11+F14+L24+F17+F26)*0.21,3)</f>
        <v>1.6728000000000001</v>
      </c>
      <c r="N24" s="62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2"/>
      <c r="J25" s="62"/>
      <c r="K25" s="62">
        <v>-25</v>
      </c>
      <c r="L25" s="68">
        <v>0.33</v>
      </c>
      <c r="M25" s="64">
        <f>(F11+F14+L25+F17+F26)+ROUND((F11+F14+L25+F17+F26)*0.21,3)</f>
        <v>1.6468000000000003</v>
      </c>
      <c r="N25" s="62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0.1198</v>
      </c>
      <c r="E26" s="36">
        <f>SUM(E19:E25)</f>
        <v>0.1195</v>
      </c>
      <c r="F26" s="36">
        <f>SUM(F19:F25)</f>
        <v>0.12190000000000001</v>
      </c>
      <c r="G26" s="36">
        <f>SUM(G19:G25)</f>
        <v>0.10979999999999999</v>
      </c>
      <c r="H26" s="4"/>
      <c r="I26" s="62"/>
      <c r="J26" s="62"/>
      <c r="K26" s="76">
        <v>-30</v>
      </c>
      <c r="L26" s="76">
        <v>0.308</v>
      </c>
      <c r="M26" s="78">
        <f>(F11+F14+L26+F17+F26)+ROUND((F11+F14+L26+F17+F26)*0.21,3)</f>
        <v>1.6198000000000001</v>
      </c>
      <c r="N26" s="62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1.6367</v>
      </c>
      <c r="E27" s="37">
        <f>SUM(E11+E18+E26)</f>
        <v>1.6004</v>
      </c>
      <c r="F27" s="37">
        <f>SUM(F11+F18+F26)</f>
        <v>1.6728000000000001</v>
      </c>
      <c r="G27" s="37">
        <f>SUM(G11+G18+G26)</f>
        <v>1.7176999999999998</v>
      </c>
      <c r="H27" s="4"/>
      <c r="I27" s="62"/>
      <c r="J27" s="62"/>
      <c r="K27" s="76">
        <v>-35</v>
      </c>
      <c r="L27" s="76">
        <v>0.28599999999999998</v>
      </c>
      <c r="M27" s="78">
        <f>(F11+F14+L27+F17+F26)+ROUND((F11+F14+L27+F17+F26)*0.21,3)</f>
        <v>1.5938000000000003</v>
      </c>
      <c r="N27" s="62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1.64</v>
      </c>
      <c r="E28" s="41">
        <f>ROUND(E27,2)</f>
        <v>1.6</v>
      </c>
      <c r="F28" s="41">
        <f>ROUND(F27,2)</f>
        <v>1.67</v>
      </c>
      <c r="G28" s="42">
        <f>ROUND(G27,2)</f>
        <v>1.72</v>
      </c>
      <c r="H28" s="4"/>
      <c r="I28" s="62"/>
      <c r="J28" s="62"/>
      <c r="K28" s="62">
        <v>-40</v>
      </c>
      <c r="L28" s="62">
        <v>0.26400000000000001</v>
      </c>
      <c r="M28" s="64">
        <f>(F11+F14+L28+F17+F26)+ROUND((F11+F14+L28+F17+F26)*0.21,3)</f>
        <v>1.5668</v>
      </c>
      <c r="N28" s="44"/>
      <c r="O28" s="4"/>
    </row>
    <row r="29" spans="1:15" ht="15" customHeight="1" x14ac:dyDescent="0.25">
      <c r="A29" s="83" t="s">
        <v>50</v>
      </c>
      <c r="B29" s="83"/>
      <c r="C29" s="16" t="s">
        <v>29</v>
      </c>
      <c r="D29" s="46">
        <v>1.65</v>
      </c>
      <c r="E29" s="47">
        <v>1.61</v>
      </c>
      <c r="F29" s="47">
        <v>1.71</v>
      </c>
      <c r="G29" s="48">
        <v>1.81</v>
      </c>
      <c r="H29" s="4"/>
      <c r="I29" s="62"/>
      <c r="J29" s="62"/>
      <c r="K29" s="62">
        <v>-45</v>
      </c>
      <c r="L29" s="62">
        <v>0.24199999999999999</v>
      </c>
      <c r="M29" s="64">
        <f>(F11+F14+L29+F17+F26)+ROUND((F11+F14+L29+F17+F26)*0.21,3)</f>
        <v>1.5398000000000001</v>
      </c>
    </row>
    <row r="30" spans="1:15" ht="13.9" customHeight="1" x14ac:dyDescent="0.2">
      <c r="A30" s="83" t="s">
        <v>51</v>
      </c>
      <c r="B30" s="83"/>
      <c r="C30" s="16" t="s">
        <v>29</v>
      </c>
      <c r="D30" s="43">
        <f>D28-D29</f>
        <v>-1.0000000000000009E-2</v>
      </c>
      <c r="E30" s="43">
        <f>E28-E29</f>
        <v>-1.0000000000000009E-2</v>
      </c>
      <c r="F30" s="43">
        <f>F28-F29</f>
        <v>-4.0000000000000036E-2</v>
      </c>
      <c r="G30" s="43">
        <f>G28-G29</f>
        <v>-9.000000000000008E-2</v>
      </c>
      <c r="H30" s="56"/>
      <c r="I30" s="62"/>
      <c r="J30" s="62"/>
      <c r="K30" s="76">
        <v>-50</v>
      </c>
      <c r="L30" s="77">
        <v>0.22</v>
      </c>
      <c r="M30" s="78">
        <f>(F11+F14+L30+F17+F26)+ROUND((F11+F14+L30+F17+F26)*0.21,3)</f>
        <v>1.5137999999999998</v>
      </c>
    </row>
    <row r="31" spans="1:15" x14ac:dyDescent="0.2">
      <c r="K31" s="65"/>
      <c r="L31" s="62"/>
      <c r="M31" s="44"/>
    </row>
    <row r="32" spans="1:15" x14ac:dyDescent="0.2">
      <c r="B32" s="61"/>
      <c r="I32" s="62" t="s">
        <v>58</v>
      </c>
      <c r="J32" s="69">
        <v>0.54900000000000004</v>
      </c>
      <c r="K32" s="62">
        <v>-5</v>
      </c>
      <c r="L32" s="62">
        <v>0.51200000000000001</v>
      </c>
      <c r="M32" s="70">
        <f>(E11+E14+L32+E17+E26)+ROUND((E11+E14+L32+E17+E26)*0.21,3)</f>
        <v>1.7213999999999998</v>
      </c>
    </row>
    <row r="33" spans="2:13" x14ac:dyDescent="0.2">
      <c r="B33" s="61"/>
      <c r="K33" s="62">
        <v>-10</v>
      </c>
      <c r="L33" s="62">
        <v>0.49399999999999999</v>
      </c>
      <c r="M33" s="70">
        <f>(E11+E14+L33+E17+E26)+ROUND((E11+E14+L33+E17+E26)*0.21,3)</f>
        <v>1.6994</v>
      </c>
    </row>
    <row r="34" spans="2:13" x14ac:dyDescent="0.2">
      <c r="K34" s="62">
        <v>-15</v>
      </c>
      <c r="L34" s="62">
        <v>0.46700000000000003</v>
      </c>
      <c r="M34" s="70">
        <f>(E11+E14+L34+E17+E26)+ROUND((E11+E14+L34+E17+E26)*0.21,3)</f>
        <v>1.6663999999999999</v>
      </c>
    </row>
    <row r="35" spans="2:13" x14ac:dyDescent="0.2">
      <c r="K35" s="62">
        <v>-20</v>
      </c>
      <c r="L35" s="62">
        <v>0.439</v>
      </c>
      <c r="M35" s="70">
        <f>(E11+E14+L35+E17+E26)+ROUND((E11+E14+L35+E17+E26)*0.21,3)</f>
        <v>1.6323999999999999</v>
      </c>
    </row>
    <row r="36" spans="2:13" x14ac:dyDescent="0.2">
      <c r="K36" s="74">
        <v>-25</v>
      </c>
      <c r="L36" s="75">
        <v>0.41199999999999998</v>
      </c>
      <c r="M36" s="79">
        <f>(E11+E14+L36+E17+E26)+ROUND((E11+E14+L36+E17+E26)*0.21,3)</f>
        <v>1.6004</v>
      </c>
    </row>
    <row r="37" spans="2:13" x14ac:dyDescent="0.2">
      <c r="K37" s="62">
        <v>-30</v>
      </c>
      <c r="L37" s="62">
        <v>0.38400000000000001</v>
      </c>
      <c r="M37" s="70">
        <f>(E11+E14+L37+E17+E26)+ROUND((E11+E14+L37+E17+E26)*0.21,3)</f>
        <v>1.5664</v>
      </c>
    </row>
    <row r="38" spans="2:13" x14ac:dyDescent="0.2">
      <c r="K38" s="62">
        <v>-35</v>
      </c>
      <c r="L38" s="62">
        <v>0.35699999999999998</v>
      </c>
      <c r="M38" s="70">
        <f>(E11+E14+L38+E17+E26)+ROUND((E11+E14+L38+E17+E26)*0.21,3)</f>
        <v>1.5334000000000001</v>
      </c>
    </row>
    <row r="39" spans="2:13" x14ac:dyDescent="0.2">
      <c r="K39" s="62">
        <v>-40</v>
      </c>
      <c r="L39" s="62">
        <v>0.32900000000000001</v>
      </c>
      <c r="M39" s="70">
        <f>(E11+E14+L39+E17+E26)+ROUND((E11+E14+L39+E17+E26)*0.21,3)</f>
        <v>1.4994000000000001</v>
      </c>
    </row>
    <row r="40" spans="2:13" x14ac:dyDescent="0.2">
      <c r="K40" s="62">
        <v>-45</v>
      </c>
      <c r="L40" s="62">
        <v>0.30199999999999999</v>
      </c>
      <c r="M40" s="70">
        <f>(E11+E14+L40+E17+E26)+ROUND((E11+E14+L40+E17+E26)*0.21,3)</f>
        <v>1.4674</v>
      </c>
    </row>
    <row r="41" spans="2:13" x14ac:dyDescent="0.2">
      <c r="K41" s="62">
        <v>-50</v>
      </c>
      <c r="L41" s="62">
        <v>0.27500000000000002</v>
      </c>
      <c r="M41" s="70">
        <f>(E11+E14+L41+E17+E26)+ROUND((E11+E14+L41+E17+E26)*0.21,3)</f>
        <v>1.4344000000000001</v>
      </c>
    </row>
    <row r="43" spans="2:13" x14ac:dyDescent="0.2">
      <c r="K43" s="62">
        <v>-5</v>
      </c>
      <c r="L43" s="62">
        <v>0.51200000000000001</v>
      </c>
      <c r="M43" s="64">
        <f>(D11+D14+L43+D17+D26)+ROUND((D11+D14+L43+D17+D26)*0.21,3)</f>
        <v>1.7577</v>
      </c>
    </row>
    <row r="44" spans="2:13" x14ac:dyDescent="0.2">
      <c r="K44" s="62">
        <v>-10</v>
      </c>
      <c r="L44" s="62">
        <v>0.49399999999999999</v>
      </c>
      <c r="M44" s="64">
        <f>(D11+D14+L44+D17+D26)+ROUND((D11+D14+L44+D17+D26)*0.21,3)</f>
        <v>1.7356999999999998</v>
      </c>
    </row>
    <row r="45" spans="2:13" x14ac:dyDescent="0.2">
      <c r="I45" s="62" t="s">
        <v>59</v>
      </c>
      <c r="J45" s="69">
        <v>0.54900000000000004</v>
      </c>
      <c r="K45" s="62">
        <v>-15</v>
      </c>
      <c r="L45" s="62">
        <v>0.46700000000000003</v>
      </c>
      <c r="M45" s="70">
        <f>(D11+D14+L45+D17+D26)+ROUND((D11+D14+L45+D17+D26)*0.21,3)</f>
        <v>1.7037</v>
      </c>
    </row>
    <row r="46" spans="2:13" x14ac:dyDescent="0.2">
      <c r="K46" s="62">
        <v>-20</v>
      </c>
      <c r="L46" s="62">
        <v>0.439</v>
      </c>
      <c r="M46" s="70">
        <f>(D11+D14+L46+D17+D26)+ROUND((D11+D14+L46+D17+D26)*0.21,3)</f>
        <v>1.6697</v>
      </c>
    </row>
    <row r="47" spans="2:13" x14ac:dyDescent="0.2">
      <c r="K47" s="74">
        <v>-25</v>
      </c>
      <c r="L47" s="74">
        <v>0.41199999999999998</v>
      </c>
      <c r="M47" s="79">
        <f>(D11+D14+L47+D17+D26)+ROUND((D11+D14+L47+D17+D26)*0.21,3)</f>
        <v>1.6367</v>
      </c>
    </row>
    <row r="48" spans="2:13" x14ac:dyDescent="0.2">
      <c r="K48" s="62">
        <v>-30</v>
      </c>
      <c r="L48" s="62">
        <v>0.38400000000000001</v>
      </c>
      <c r="M48" s="70">
        <f>(D11+D14+L48+D17+D26)+ROUND((D11+D14+L48+D17+D26)*0.21,3)</f>
        <v>1.6027</v>
      </c>
    </row>
    <row r="49" spans="11:13" x14ac:dyDescent="0.2">
      <c r="K49" s="62">
        <v>-35</v>
      </c>
      <c r="L49" s="62">
        <v>0.35699999999999998</v>
      </c>
      <c r="M49" s="70">
        <f>(D11+D14+L49+D17+D26)+ROUND((D11+D14+L49+D17+D26)*0.21,3)</f>
        <v>1.5707</v>
      </c>
    </row>
    <row r="50" spans="11:13" x14ac:dyDescent="0.2">
      <c r="K50" s="62">
        <v>-40</v>
      </c>
      <c r="L50" s="62">
        <v>0.32900000000000001</v>
      </c>
      <c r="M50" s="70">
        <f>(D11+D14+L50+D17+D26)+ROUND((D11+D14+L50+D17+D26)*0.21,3)</f>
        <v>1.5367000000000002</v>
      </c>
    </row>
    <row r="51" spans="11:13" x14ac:dyDescent="0.2">
      <c r="K51" s="62">
        <v>-45</v>
      </c>
      <c r="L51" s="62">
        <v>0.30199999999999999</v>
      </c>
      <c r="M51" s="70">
        <f>(D11+D14+L51+D17+D26)+ROUND((D11+D14+L51+D17+D26)*0.21,3)</f>
        <v>1.5036999999999998</v>
      </c>
    </row>
    <row r="52" spans="11:13" x14ac:dyDescent="0.2">
      <c r="K52" s="62">
        <v>-50</v>
      </c>
      <c r="L52" s="62">
        <v>0.27500000000000002</v>
      </c>
      <c r="M52" s="70">
        <f>(D11+D14+L52+D17+D26)+ROUND((D11+D14+L52+D17+D26)*0.21,3)</f>
        <v>1.4706999999999999</v>
      </c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 (2)</vt:lpstr>
      <vt:lpstr>'Sheet1 (2)'!clan_2</vt:lpstr>
      <vt:lpstr>'Sheet1 (2)'!clan_4</vt:lpstr>
      <vt:lpstr>'Sheet1 (2)'!sadrzaj1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2026-04-03T08:47:31Z</cp:lastPrinted>
  <dcterms:created xsi:type="dcterms:W3CDTF">2024-09-23T06:54:56Z</dcterms:created>
  <dcterms:modified xsi:type="dcterms:W3CDTF">2026-05-11T08:27:12Z</dcterms:modified>
</cp:coreProperties>
</file>