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DBF5AC20-601F-421F-9CB7-D42F6E045412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4" i="1" l="1"/>
  <c r="O5" i="1"/>
  <c r="O6" i="1"/>
  <c r="O7" i="1"/>
  <c r="O8" i="1"/>
  <c r="O9" i="1"/>
  <c r="O10" i="1"/>
  <c r="O11" i="1"/>
  <c r="O12" i="1"/>
  <c r="O13" i="1"/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G10" i="1"/>
  <c r="F10" i="1"/>
  <c r="E10" i="1"/>
  <c r="D10" i="1"/>
  <c r="F7" i="1" l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<sst xmlns="http://schemas.openxmlformats.org/spreadsheetml/2006/main" count="78" uniqueCount="55">
  <si>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</si>
  <si>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</si>
  <si>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</si>
  <si>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</si>
  <si>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</si>
  <si>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</si>
  <si>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</si>
  <si>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</si>
  <si>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</si>
  <si>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</si>
  <si>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</si>
  <si>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</si>
  <si>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</si>
  <si>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</si>
  <si>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</si>
  <si>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</si>
  <si>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</si>
  <si>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</si>
  <si>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</si>
  <si>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</si>
  <si>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</si>
  <si>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</si>
  <si>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</si>
  <si>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</si>
  <si>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</si>
  <si>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</si>
  <si>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</si>
  <si>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</si>
  <si>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</si>
  <si>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</si>
  <si>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</si>
  <si>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</si>
  <si>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</si>
  <si>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</si>
  <si>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</si>
  <si>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</si>
  <si>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</si>
  <si>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</si>
  <si>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</si>
  <si>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</si>
  <si>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</si>
  <si>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</si>
  <si>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</si>
  <si>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</si>
  <si>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</si>
  <si>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</si>
  <si>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</si>
  <si>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</si>
  <si>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</si>
  <si>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</si>
  <si>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</si>
  <si>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</si>
  <si>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</si>
  <si>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</si>
  <si>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OBRAČUN MALOPRODAJNIH CIJENA NAFTNIH DERIVATA 02.06.2025-16.06.2025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</si>
</sst>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2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2" fontId="1" fillId="2" borderId="0" xfId="1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1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0" xfId="1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20" fillId="0" borderId="0" xfId="0" applyNumberFormat="1" applyFon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Q16" sqref="Q16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70" t="s">
        <v>54</v>
      </c>
      <c r="C1" s="70"/>
      <c r="D1" s="70"/>
      <c r="E1" s="70"/>
      <c r="F1" s="70"/>
      <c r="G1" s="70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711.125</v>
      </c>
      <c r="E4" s="15">
        <f>J15</f>
        <v>711.125</v>
      </c>
      <c r="F4" s="15">
        <f>K15</f>
        <v>647.29999999999995</v>
      </c>
      <c r="G4" s="15">
        <f>L15</f>
        <v>642.875</v>
      </c>
      <c r="H4" s="50">
        <v>45810</v>
      </c>
      <c r="I4" s="64">
        <v>697.25</v>
      </c>
      <c r="J4" s="64">
        <v>697.25</v>
      </c>
      <c r="K4" s="64">
        <v>620.75</v>
      </c>
      <c r="L4" s="65">
        <v>619.25</v>
      </c>
      <c r="M4" s="50">
        <v>45810</v>
      </c>
      <c r="N4" s="53">
        <v>1.1418999999999999</v>
      </c>
      <c r="O4" s="51">
        <f>1/N4</f>
        <v>0.87573342674489896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45811</v>
      </c>
      <c r="I5" s="58">
        <v>704.75</v>
      </c>
      <c r="J5" s="58">
        <v>704.75</v>
      </c>
      <c r="K5" s="59">
        <v>634</v>
      </c>
      <c r="L5" s="58">
        <v>631.25</v>
      </c>
      <c r="M5" s="50">
        <v>45811</v>
      </c>
      <c r="N5" s="53">
        <v>1.1386000000000001</v>
      </c>
      <c r="O5" s="51">
        <f t="shared" ref="O5:O13" si="0">1/N5</f>
        <v>0.87827156156683639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761.125</v>
      </c>
      <c r="E6" s="20">
        <f>SUM(E4:E5)</f>
        <v>716.125</v>
      </c>
      <c r="F6" s="20">
        <f>SUM(F4:F5)</f>
        <v>654.79999999999995</v>
      </c>
      <c r="G6" s="20">
        <f>SUM(G4:G5)</f>
        <v>647.375</v>
      </c>
      <c r="H6" s="50">
        <v>45812</v>
      </c>
      <c r="I6" s="59">
        <v>689.75</v>
      </c>
      <c r="J6" s="59">
        <v>689.75</v>
      </c>
      <c r="K6" s="59">
        <v>625.75</v>
      </c>
      <c r="L6" s="59">
        <v>621.5</v>
      </c>
      <c r="M6" s="50">
        <v>45812</v>
      </c>
      <c r="N6" s="53">
        <v>1.1384000000000001</v>
      </c>
      <c r="O6" s="51">
        <f t="shared" si="0"/>
        <v>0.87842586085734353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0.87409999999999999</v>
      </c>
      <c r="E7" s="21">
        <f>O15</f>
        <v>0.87409999999999999</v>
      </c>
      <c r="F7" s="21">
        <f>O15</f>
        <v>0.87409999999999999</v>
      </c>
      <c r="G7" s="21">
        <f>O15</f>
        <v>0.87409999999999999</v>
      </c>
      <c r="H7" s="50">
        <v>45813</v>
      </c>
      <c r="I7" s="59">
        <v>695.75</v>
      </c>
      <c r="J7" s="59">
        <v>695.75</v>
      </c>
      <c r="K7" s="59">
        <v>634.5</v>
      </c>
      <c r="L7" s="59">
        <v>631.5</v>
      </c>
      <c r="M7" s="50">
        <v>45813</v>
      </c>
      <c r="N7" s="53">
        <v>1.1423000000000001</v>
      </c>
      <c r="O7" s="51">
        <f t="shared" si="0"/>
        <v>0.87542677055064333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665.3</v>
      </c>
      <c r="E8" s="19">
        <f>ROUND(E6*E7,2)</f>
        <v>625.96</v>
      </c>
      <c r="F8" s="19">
        <f>ROUND(F6*F7,2)</f>
        <v>572.36</v>
      </c>
      <c r="G8" s="19">
        <f>ROUND(G6*G7,2)</f>
        <v>565.87</v>
      </c>
      <c r="H8" s="50">
        <v>45814</v>
      </c>
      <c r="I8" s="49">
        <v>701.75</v>
      </c>
      <c r="J8" s="49">
        <v>701.75</v>
      </c>
      <c r="K8" s="68">
        <v>638.5</v>
      </c>
      <c r="L8" s="49">
        <v>635.25</v>
      </c>
      <c r="M8" s="50">
        <v>45814</v>
      </c>
      <c r="N8" s="53">
        <v>1.1411</v>
      </c>
      <c r="O8" s="51">
        <f t="shared" si="0"/>
        <v>0.87634738410305846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45817</v>
      </c>
      <c r="I9" s="58">
        <v>708</v>
      </c>
      <c r="J9" s="58">
        <v>708</v>
      </c>
      <c r="K9" s="59">
        <v>646</v>
      </c>
      <c r="L9" s="59">
        <v>641.75</v>
      </c>
      <c r="M9" s="50">
        <v>45817</v>
      </c>
      <c r="N9" s="69">
        <v>1.141</v>
      </c>
      <c r="O9" s="51">
        <f t="shared" si="0"/>
        <v>0.87642418930762489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45818</v>
      </c>
      <c r="I10" s="49">
        <v>716.75</v>
      </c>
      <c r="J10" s="60">
        <v>716.75</v>
      </c>
      <c r="K10" s="49">
        <v>653.25</v>
      </c>
      <c r="L10" s="49">
        <v>648.75</v>
      </c>
      <c r="M10" s="50">
        <v>45818</v>
      </c>
      <c r="N10" s="53">
        <v>1.1429</v>
      </c>
      <c r="O10" s="51">
        <f t="shared" si="0"/>
        <v>0.87496718873042256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0.51400000000000001</v>
      </c>
      <c r="E11" s="24">
        <f>ROUND(E8*E10,3)</f>
        <v>0.48299999999999998</v>
      </c>
      <c r="F11" s="24">
        <f>ROUND(F8*F10,3)</f>
        <v>0.48699999999999999</v>
      </c>
      <c r="G11" s="24">
        <f>ROUND(G8*G10,3)</f>
        <v>0.48099999999999998</v>
      </c>
      <c r="H11" s="50">
        <v>45819</v>
      </c>
      <c r="I11" s="60">
        <v>722.25</v>
      </c>
      <c r="J11" s="60">
        <v>722.25</v>
      </c>
      <c r="K11" s="60">
        <v>652.5</v>
      </c>
      <c r="L11" s="60">
        <v>647.25</v>
      </c>
      <c r="M11" s="50">
        <v>45819</v>
      </c>
      <c r="N11" s="53">
        <v>1.1433</v>
      </c>
      <c r="O11" s="51">
        <f t="shared" si="0"/>
        <v>0.87466106883582617</v>
      </c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45820</v>
      </c>
      <c r="I12" s="60">
        <v>725.5</v>
      </c>
      <c r="J12" s="60">
        <v>725.5</v>
      </c>
      <c r="K12" s="60">
        <v>663.5</v>
      </c>
      <c r="L12" s="61">
        <v>656.75</v>
      </c>
      <c r="M12" s="50">
        <v>45820</v>
      </c>
      <c r="N12" s="53">
        <v>1.1594</v>
      </c>
      <c r="O12" s="51">
        <f t="shared" si="0"/>
        <v>0.86251509401414528</v>
      </c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4">
        <v>45821</v>
      </c>
      <c r="I13" s="61">
        <v>749.5</v>
      </c>
      <c r="J13" s="62">
        <v>749.5</v>
      </c>
      <c r="K13" s="62">
        <v>704.25</v>
      </c>
      <c r="L13" s="63">
        <v>695.5</v>
      </c>
      <c r="M13" s="54">
        <v>45821</v>
      </c>
      <c r="N13" s="53">
        <v>1.1512</v>
      </c>
      <c r="O13" s="51">
        <f t="shared" si="0"/>
        <v>0.86865879082696318</v>
      </c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1E-3</v>
      </c>
      <c r="G14" s="21">
        <f>ROUND(1.3*G7*G10,4)</f>
        <v>1E-3</v>
      </c>
      <c r="H14" s="52"/>
      <c r="I14" s="66"/>
      <c r="J14" s="67"/>
      <c r="K14" s="67"/>
      <c r="L14" s="66"/>
      <c r="M14" s="52"/>
      <c r="N14" s="34"/>
      <c r="O14" s="35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0.254</v>
      </c>
      <c r="E15" s="28">
        <f t="shared" ref="E15:F15" si="1">ROUND((E11+E12+E13+E14+E16+E17+E26)*0.21,3)</f>
        <v>0.247</v>
      </c>
      <c r="F15" s="28">
        <f t="shared" si="1"/>
        <v>0.22600000000000001</v>
      </c>
      <c r="G15" s="28">
        <f>ROUND((G11+G12+G13+G14+G16+G26)*0.21,3)</f>
        <v>0.216</v>
      </c>
      <c r="H15" s="29"/>
      <c r="I15" s="30">
        <f>AVERAGE(I4:I13)</f>
        <v>711.125</v>
      </c>
      <c r="J15" s="30">
        <f>AVERAGE(J4:J13)</f>
        <v>711.125</v>
      </c>
      <c r="K15" s="30">
        <f>AVERAGE(K4:K13)</f>
        <v>647.29999999999995</v>
      </c>
      <c r="L15" s="30">
        <f>AVERAGE(L4:L13)</f>
        <v>642.875</v>
      </c>
      <c r="M15" s="31"/>
      <c r="N15" s="31"/>
      <c r="O15" s="32">
        <f>ROUND(AVERAGE(O2:O13),4)</f>
        <v>0.87409999999999999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4"/>
      <c r="O16" s="4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4"/>
      <c r="O17" s="4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0.83390000000000009</v>
      </c>
      <c r="E18" s="40">
        <f>SUM(E12:E17)</f>
        <v>0.82690000000000008</v>
      </c>
      <c r="F18" s="41">
        <f>SUM(F12:F17)</f>
        <v>0.69700000000000006</v>
      </c>
      <c r="G18" s="40">
        <f>SUM(G12:G17)</f>
        <v>0.65699999999999992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5.1400000000000003E-5</v>
      </c>
      <c r="E19" s="21">
        <f t="shared" ref="E19:G19" si="2">0.01*E11/100</f>
        <v>4.8300000000000002E-5</v>
      </c>
      <c r="F19" s="21">
        <f t="shared" si="2"/>
        <v>4.8700000000000005E-5</v>
      </c>
      <c r="G19" s="21">
        <f t="shared" si="2"/>
        <v>4.8100000000000004E-5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5.1000000000000004E-3</v>
      </c>
      <c r="E22" s="21">
        <f>ROUND(E11*0.01,4)</f>
        <v>4.7999999999999996E-3</v>
      </c>
      <c r="F22" s="21">
        <f>ROUND(F11*0.01,4)</f>
        <v>4.8999999999999998E-3</v>
      </c>
      <c r="G22" s="21">
        <f>ROUND(G11*0.01,4)</f>
        <v>4.7999999999999996E-3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0.11485140000000001</v>
      </c>
      <c r="E26" s="40">
        <f>SUM(E19:E25)</f>
        <v>0.11564830000000001</v>
      </c>
      <c r="F26" s="40">
        <f>SUM(F19:F25)</f>
        <v>0.1169487</v>
      </c>
      <c r="G26" s="40">
        <f>SUM(G19:G25)</f>
        <v>0.1048481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1.4627514000000001</v>
      </c>
      <c r="E27" s="42">
        <f>SUM(E11+E18+E26)</f>
        <v>1.4255483</v>
      </c>
      <c r="F27" s="42">
        <f>SUM(F11+F18+F26)</f>
        <v>1.3009487000000002</v>
      </c>
      <c r="G27" s="42">
        <f>SUM(G11+G18+G26)</f>
        <v>1.2428480999999998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1.46</v>
      </c>
      <c r="E28" s="46">
        <f>ROUND(E27,2)</f>
        <v>1.43</v>
      </c>
      <c r="F28" s="46">
        <f>ROUND(F27,2)</f>
        <v>1.3</v>
      </c>
      <c r="G28" s="47">
        <f>ROUND(G27,2)</f>
        <v>1.24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71" t="s">
        <v>51</v>
      </c>
      <c r="B29" s="71"/>
      <c r="C29" s="17" t="s">
        <v>29</v>
      </c>
      <c r="D29" s="55">
        <v>1.45</v>
      </c>
      <c r="E29" s="56">
        <v>1.42</v>
      </c>
      <c r="F29" s="56">
        <v>1.28</v>
      </c>
      <c r="G29" s="57">
        <v>1.22</v>
      </c>
      <c r="H29" s="4"/>
      <c r="I29" s="4"/>
      <c r="J29" s="4"/>
      <c r="K29" s="4"/>
      <c r="L29" s="4"/>
      <c r="M29" s="4"/>
    </row>
    <row r="30" spans="1:15" ht="13.9" customHeight="1" x14ac:dyDescent="0.2">
      <c r="A30" s="71" t="s">
        <v>52</v>
      </c>
      <c r="B30" s="71"/>
      <c r="C30" s="17" t="s">
        <v>29</v>
      </c>
      <c r="D30" s="48">
        <f>D28-D29</f>
        <v>1.0000000000000009E-2</v>
      </c>
      <c r="E30" s="48">
        <f>E28-E29</f>
        <v>1.0000000000000009E-2</v>
      </c>
      <c r="F30" s="48">
        <f>F28-F29</f>
        <v>2.0000000000000018E-2</v>
      </c>
      <c r="G30" s="48">
        <f>G28-G29</f>
        <v>2.0000000000000018E-2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2025-06-16T07:00:21Z</dcterms:modified>
</cp:coreProperties>
</file>